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ДЕРЖМИТСЛУЖБА 2022\2023 -РІЧНИЙ ПЛАН ЗАКУПІВЕЛЬ ЗАГАЛЬНИЙ по ЦА\Оприлюднення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  <definedName name="_xlnm.Print_Area" localSheetId="0">заг!$A$1:$G$443</definedName>
  </definedNames>
  <calcPr calcId="162913"/>
  <fileRecoveryPr autoRecover="0"/>
</workbook>
</file>

<file path=xl/calcChain.xml><?xml version="1.0" encoding="utf-8"?>
<calcChain xmlns="http://schemas.openxmlformats.org/spreadsheetml/2006/main">
  <c r="D83" i="6" l="1"/>
  <c r="D85" i="6"/>
  <c r="D111" i="6"/>
  <c r="D115" i="6"/>
  <c r="D125" i="6"/>
  <c r="D133" i="6"/>
  <c r="D135" i="6"/>
  <c r="D157" i="6"/>
  <c r="D169" i="6"/>
  <c r="D167" i="6"/>
  <c r="D358" i="6" l="1"/>
  <c r="D153" i="6" l="1"/>
  <c r="D60" i="6" l="1"/>
  <c r="D316" i="6" l="1"/>
  <c r="D433" i="6" l="1"/>
  <c r="D248" i="6" l="1"/>
  <c r="D244" i="6"/>
  <c r="D155" i="6" l="1"/>
  <c r="D30" i="6" l="1"/>
  <c r="D54" i="6" l="1"/>
  <c r="D208" i="6" l="1"/>
  <c r="D240" i="6" l="1"/>
  <c r="D234" i="6" l="1"/>
  <c r="D324" i="6" l="1"/>
  <c r="D252" i="6"/>
  <c r="D216" i="6" l="1"/>
  <c r="D12" i="6" l="1"/>
  <c r="D10" i="6"/>
  <c r="D8" i="6"/>
  <c r="D23" i="6" l="1"/>
  <c r="D21" i="6"/>
  <c r="D87" i="6" l="1"/>
  <c r="D193" i="6" s="1"/>
  <c r="D62" i="6" l="1"/>
  <c r="D430" i="6" l="1"/>
  <c r="D425" i="6"/>
  <c r="D423" i="6"/>
  <c r="D421" i="6"/>
  <c r="D419" i="6"/>
  <c r="D417" i="6"/>
  <c r="D415" i="6"/>
  <c r="D413" i="6"/>
  <c r="D404" i="6"/>
  <c r="D384" i="6"/>
  <c r="D412" i="6" s="1"/>
  <c r="D382" i="6"/>
  <c r="D380" i="6"/>
  <c r="D376" i="6"/>
  <c r="D372" i="6"/>
  <c r="D368" i="6"/>
  <c r="D364" i="6"/>
  <c r="D362" i="6"/>
  <c r="D361" i="6"/>
  <c r="D270" i="6"/>
  <c r="D145" i="6"/>
  <c r="D113" i="6"/>
  <c r="D97" i="6"/>
  <c r="D57" i="6"/>
  <c r="H45" i="6"/>
  <c r="D29" i="6"/>
  <c r="D20" i="6"/>
  <c r="H377" i="6" l="1"/>
  <c r="D427" i="6"/>
  <c r="I37" i="6"/>
  <c r="J37" i="6" s="1"/>
</calcChain>
</file>

<file path=xl/sharedStrings.xml><?xml version="1.0" encoding="utf-8"?>
<sst xmlns="http://schemas.openxmlformats.org/spreadsheetml/2006/main" count="1218" uniqueCount="679">
  <si>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</si>
  <si>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</si>
  <si>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</si>
  <si>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</si>
  <si>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</si>
  <si>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</si>
  <si>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</si>
  <si>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</si>
  <si>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</si>
  <si>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</si>
  <si>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</si>
  <si>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</si>
  <si>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</si>
  <si>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</si>
  <si>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</si>
  <si>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</si>
  <si>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</si>
  <si>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</si>
  <si>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</si>
  <si>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</si>
  <si>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</si>
  <si>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</si>
  <si>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</si>
  <si>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</si>
  <si>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</si>
  <si>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</si>
  <si>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</si>
  <si>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</si>
  <si>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</si>
  <si>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</si>
  <si>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</si>
  <si>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</si>
  <si>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</si>
  <si>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</si>
  <si>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</si>
  <si>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</si>
  <si>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</si>
  <si>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</si>
  <si>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</si>
  <si>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</si>
  <si>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</si>
  <si>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</si>
  <si>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</si>
  <si>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</si>
  <si>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</si>
  <si>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</si>
  <si>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</si>
  <si>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</si>
  <si>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</si>
  <si>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</si>
  <si>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</si>
  <si>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</si>
  <si>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</si>
  <si>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Папір офісний  А 4</t>
  </si>
  <si>
    <t>Всього за КЕКВ 2274" Оплата природного газу"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</si>
  <si>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</si>
  <si>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</si>
  <si>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</si>
  <si>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</si>
  <si>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</si>
  <si>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</si>
  <si>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</si>
  <si>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</si>
  <si>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</si>
  <si>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</si>
  <si>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</si>
  <si>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</si>
  <si>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</si>
  <si>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</si>
  <si>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</si>
  <si>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</si>
  <si>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</si>
  <si>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</si>
  <si>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</si>
  <si>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</si>
  <si>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</si>
  <si>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</si>
  <si>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</si>
  <si>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</si>
  <si>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r>
      <t>Код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</si>
  <si>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</si>
  <si>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</si>
  <si>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</si>
  <si>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r>
      <t>Код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</si>
  <si>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>Кабель UTP кат. 5e (м.); Патч-корд 1 м,2м, 3м;5м; Конектор RJ 45 кат.5е  UTP;Тестер телекомунікаційних мереж Pro'sKit MT-7059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</si>
  <si>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</si>
  <si>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</si>
  <si>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</si>
  <si>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</si>
  <si>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</si>
  <si>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</si>
  <si>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</si>
  <si>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</si>
  <si>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</si>
  <si>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</si>
  <si>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</si>
  <si>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</si>
  <si>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</si>
  <si>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</si>
  <si>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</si>
  <si>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</si>
  <si>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</si>
  <si>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</si>
  <si>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</si>
  <si>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</si>
  <si>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</si>
  <si>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</si>
  <si>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</si>
  <si>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</si>
  <si>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</si>
  <si>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</si>
  <si>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</si>
  <si>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</si>
  <si>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</si>
  <si>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</si>
  <si>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</si>
  <si>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</si>
  <si>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</si>
  <si>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</si>
  <si>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</si>
  <si>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</si>
  <si>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</si>
  <si>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</si>
  <si>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</si>
  <si>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</si>
  <si>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</si>
  <si>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Телефонні апарати;Телефонні кабелі і супутня продукція; ІР телефон  Grandstream GXP 1615</t>
  </si>
  <si>
    <t>Бланки для листування;бланки міжнародного листування; Бланки особових справ; бланк сертифікатів форми "EUR-MED"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</si>
  <si>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</si>
  <si>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</si>
  <si>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</si>
  <si>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</si>
  <si>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</si>
  <si>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</si>
  <si>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</si>
  <si>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</si>
  <si>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</si>
  <si>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</si>
  <si>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</si>
  <si>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</si>
  <si>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>Картриджи для друкувальної техніки БФП та принтерів</t>
  </si>
  <si>
    <t>Код ДК 021:2015  18140000-2 -Аксесуари до робочого одягу</t>
  </si>
  <si>
    <t>Аксесуари до робочого одягу (Распіратори, маски захисні)</t>
  </si>
  <si>
    <t xml:space="preserve">грн. (стоп'ятдесят тисяч гривень 00 коп.)                            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</si>
  <si>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</si>
  <si>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</si>
  <si>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</si>
  <si>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</si>
  <si>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</si>
  <si>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</si>
  <si>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</si>
  <si>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</si>
  <si>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</si>
  <si>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</si>
  <si>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</si>
  <si>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</si>
  <si>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</si>
  <si>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</si>
  <si>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</si>
  <si>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</si>
  <si>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</si>
  <si>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</si>
  <si>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</si>
  <si>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</si>
  <si>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</si>
  <si>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</si>
  <si>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</si>
  <si>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</si>
  <si>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</si>
  <si>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</si>
  <si>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</si>
  <si>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спрошена процедура</t>
  </si>
  <si>
    <t xml:space="preserve">грн (тринадцять тисяч шістсот  гривень 00 коп.)                            </t>
  </si>
  <si>
    <t>Трудові книжки, вкладки до трудових книжок</t>
  </si>
  <si>
    <r>
      <t xml:space="preserve">Код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</si>
  <si>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електронні поштові</t>
  </si>
  <si>
    <r>
      <t xml:space="preserve">Код 021: 2015 35820000-8 </t>
    </r>
    <r>
      <rPr>
        <sz val="10"/>
        <color indexed="8"/>
        <rFont val="Times New Roman"/>
        <family val="1"/>
        <charset val="204"/>
      </rPr>
      <t>Допоміжне екіпірування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</si>
  <si>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</si>
  <si>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Печатки та штампи (19512000-8 Вироби з невулканізованої гуми)</t>
  </si>
  <si>
    <t>Звіт про договір про закупівлю</t>
  </si>
  <si>
    <t>Звіт про  договір про закупівлю</t>
  </si>
  <si>
    <t xml:space="preserve">грн (вісім тисяч п'ятдесят п'ять  гривень 00 коп.)                            </t>
  </si>
  <si>
    <t>звіт про договору про закупівлю</t>
  </si>
  <si>
    <t>*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</si>
  <si>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</si>
  <si>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</si>
  <si>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</si>
  <si>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</si>
  <si>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</si>
  <si>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</si>
  <si>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</si>
  <si>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</si>
  <si>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</si>
  <si>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</si>
  <si>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</si>
  <si>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</si>
  <si>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</si>
  <si>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</si>
  <si>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</si>
  <si>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</si>
  <si>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</si>
  <si>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</si>
  <si>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</si>
  <si>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</si>
  <si>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</si>
  <si>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</si>
  <si>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</si>
  <si>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</si>
  <si>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</si>
  <si>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</si>
  <si>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</si>
  <si>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</si>
  <si>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</si>
  <si>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</si>
  <si>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</si>
  <si>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</si>
  <si>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</si>
  <si>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</si>
  <si>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</si>
  <si>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</si>
  <si>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</si>
  <si>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</si>
  <si>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</si>
  <si>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</si>
  <si>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</si>
  <si>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</si>
  <si>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</si>
  <si>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</si>
  <si>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</si>
  <si>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</si>
  <si>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</si>
  <si>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</si>
  <si>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</si>
  <si>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</si>
  <si>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</si>
  <si>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</si>
  <si>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</si>
  <si>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 (сто вісімдесят дві тисячі чотириста  гривень 00 коп.)                            </t>
  </si>
  <si>
    <t xml:space="preserve">грн (двадцять дві тисячі триста дві гривні 00 коп.)                            </t>
  </si>
  <si>
    <t xml:space="preserve">грн. (п'ядесят дев'ять тисяч  вісімсот чотирнадцять  гривень 60 коп.)                             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</si>
  <si>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</si>
  <si>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</si>
  <si>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</si>
  <si>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</si>
  <si>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</si>
  <si>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</si>
  <si>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</si>
  <si>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</si>
  <si>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</si>
  <si>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</si>
  <si>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</si>
  <si>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</si>
  <si>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</si>
  <si>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t xml:space="preserve">грн. (двадцять п'ять тисяч двісті сорок гривень 00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</si>
  <si>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</si>
  <si>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</si>
  <si>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</si>
  <si>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</si>
  <si>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</si>
  <si>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</si>
  <si>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</si>
  <si>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</si>
  <si>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 ( п'ятсот дев'яносто чотири гривень 00 коп.)                            </t>
  </si>
  <si>
    <t xml:space="preserve">грн (одна тисяча вісімсот дванадцять гривень 00 коп.)                            </t>
  </si>
  <si>
    <t xml:space="preserve">грн. (сімсот п'ядесят сім тисяч двісті  гривень 00коп)                     </t>
  </si>
  <si>
    <t xml:space="preserve">грн. (сто шість тисяч вісімсот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</si>
  <si>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</si>
  <si>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</si>
  <si>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</si>
  <si>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</si>
  <si>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</si>
  <si>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</si>
  <si>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</si>
  <si>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</si>
  <si>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</si>
  <si>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t>Код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</si>
  <si>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</si>
  <si>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</si>
  <si>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</si>
  <si>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</si>
  <si>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</si>
  <si>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</si>
  <si>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</si>
  <si>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</si>
  <si>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</si>
  <si>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</si>
  <si>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</si>
  <si>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</si>
  <si>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</si>
  <si>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</si>
  <si>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</si>
  <si>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</si>
  <si>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</si>
  <si>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r>
      <t>Код ДК 021:2015  31520000-7 -</t>
    </r>
    <r>
      <rPr>
        <sz val="10"/>
        <rFont val="Times New Roman"/>
        <family val="1"/>
        <charset val="204"/>
      </rPr>
      <t>Світильники та освітлювальна арматура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</si>
  <si>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</si>
  <si>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</si>
  <si>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</si>
  <si>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 xml:space="preserve">Акумуляторний ручний ліхтар 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</si>
  <si>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</si>
  <si>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</si>
  <si>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</si>
  <si>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</si>
  <si>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</si>
  <si>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</si>
  <si>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</si>
  <si>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</si>
  <si>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</si>
  <si>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</si>
  <si>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t>Обладнання під систему зчитування номерних знаків</t>
  </si>
  <si>
    <t xml:space="preserve">Придбання щоденники </t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</si>
  <si>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</si>
  <si>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</si>
  <si>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</si>
  <si>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</si>
  <si>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</si>
  <si>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</si>
  <si>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</si>
  <si>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r>
      <t>Код 021: 2015 19520000-7</t>
    </r>
    <r>
      <rPr>
        <sz val="10"/>
        <color indexed="8"/>
        <rFont val="Times New Roman"/>
        <family val="1"/>
        <charset val="204"/>
      </rPr>
      <t xml:space="preserve"> Пластмасові вироби</t>
    </r>
  </si>
  <si>
    <t>Пластмасовий кейс</t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</si>
  <si>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</si>
  <si>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</si>
  <si>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t>Набір інструментів</t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</si>
  <si>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</si>
  <si>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</si>
  <si>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</si>
  <si>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</si>
  <si>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</si>
  <si>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</si>
  <si>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</si>
  <si>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</si>
  <si>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</si>
  <si>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</si>
  <si>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</si>
  <si>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</si>
  <si>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</si>
  <si>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t xml:space="preserve">грн. (сорок дев'ять тисяч дев'ятсот двадцять  гривень 30 коп.)                            </t>
  </si>
  <si>
    <t xml:space="preserve">грн. (сорок дев'ят тисяч  гривень 00 коп.)                            </t>
  </si>
  <si>
    <t xml:space="preserve">грн. (сорок дев'ять тисяч шістсот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</si>
  <si>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</si>
  <si>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</si>
  <si>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</si>
  <si>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</si>
  <si>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 (сорок дев'ять  тисяч дев'ятсот двадцять  гривень 00 коп.)                            </t>
  </si>
  <si>
    <t>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</si>
  <si>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021: 2015 38430000-8</t>
    </r>
    <r>
      <rPr>
        <sz val="10"/>
        <color indexed="8"/>
        <rFont val="Times New Roman"/>
        <family val="1"/>
        <charset val="204"/>
      </rPr>
      <t xml:space="preserve"> Дитектори та аналізатори</t>
    </r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</si>
  <si>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</si>
  <si>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</si>
  <si>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</si>
  <si>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 (сорок шість  тисяч вісімсот шістдесят гривень 00 коп.)                            </t>
  </si>
  <si>
    <r>
      <t xml:space="preserve">Код 021: 2015 30230000-0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</si>
  <si>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Накопичувач SSD (30233180-6 флеш-накопичувач)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</si>
  <si>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</si>
  <si>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</si>
  <si>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</si>
  <si>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</si>
  <si>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</si>
  <si>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</si>
  <si>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</si>
  <si>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</si>
  <si>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</si>
  <si>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</si>
  <si>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</si>
  <si>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(чотириста дев'яносто шість тисяч п'ятсот  гривень 00 коп.) 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</si>
  <si>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</si>
  <si>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</si>
  <si>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</si>
  <si>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</si>
  <si>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</si>
  <si>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</si>
  <si>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</si>
  <si>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</si>
  <si>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</si>
  <si>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</si>
  <si>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</si>
  <si>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грн. (один мільйон триста вісімдесят п'ять тисяч чотириста гривень 00 коп.)                             </t>
  </si>
  <si>
    <t xml:space="preserve">грн. (сто п'ятдесят тисяч гривень 00 коп.)                            </t>
  </si>
  <si>
    <t xml:space="preserve"> гривень (вісімдесят три тисячідев'ятсот шість гривень 50 коп)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</si>
  <si>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</si>
  <si>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</si>
  <si>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</si>
  <si>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</si>
  <si>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</si>
  <si>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</si>
  <si>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 xml:space="preserve">Реактивна електроенергія (за адресою Київська обл., Вишгородський р-н. с.Лютіж, Урочище Туровча 1)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</si>
  <si>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</si>
  <si>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</si>
  <si>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грн. (0 гривень 00 коп)</t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</si>
  <si>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</si>
  <si>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</si>
  <si>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</si>
  <si>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</si>
  <si>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</si>
  <si>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</si>
  <si>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</si>
  <si>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</si>
  <si>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</si>
  <si>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</si>
  <si>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сума на останню надію</t>
  </si>
  <si>
    <t>грн. (шістсот гривень 00 коп)</t>
  </si>
  <si>
    <t>грн. (одна тисяча п'ятсот гривень 00 коп)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</si>
  <si>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</si>
  <si>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</si>
  <si>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</si>
  <si>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</si>
  <si>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</si>
  <si>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</si>
  <si>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</si>
  <si>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</si>
  <si>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</si>
  <si>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</si>
  <si>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</si>
  <si>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</si>
  <si>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</si>
  <si>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</si>
  <si>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</si>
  <si>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</si>
  <si>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</si>
  <si>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</si>
  <si>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</si>
  <si>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</si>
  <si>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</si>
  <si>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</si>
  <si>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</si>
  <si>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t>Код ДК 021:2015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</si>
  <si>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</si>
  <si>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</si>
  <si>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</si>
  <si>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</si>
  <si>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</si>
  <si>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</si>
  <si>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</si>
  <si>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</si>
  <si>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</si>
  <si>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</si>
  <si>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</si>
  <si>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</si>
  <si>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</si>
  <si>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</si>
  <si>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</si>
  <si>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</si>
  <si>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</si>
  <si>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</si>
  <si>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</si>
  <si>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</si>
  <si>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</si>
  <si>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</si>
  <si>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</si>
  <si>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</si>
  <si>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</si>
  <si>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</si>
  <si>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</si>
  <si>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</si>
  <si>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</si>
  <si>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</si>
  <si>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</si>
  <si>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</si>
  <si>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</si>
  <si>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</si>
  <si>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</si>
  <si>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</si>
  <si>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</si>
  <si>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</si>
  <si>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</si>
  <si>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</si>
  <si>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</si>
  <si>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</si>
  <si>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</si>
  <si>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t>Реактивна електроенергія (за адресою вул. Дегтярівська,11г (ДК 021: 2015 65310000-9 Розподіл електричної енергії) (Реактивна електроенергія (за адресою вул. Дегтярівська,11г: ДК 021: 2015 65310000-9 Розподіл електричної енергії)</t>
  </si>
  <si>
    <t xml:space="preserve">Реактивна електроенергія (за адресою вул. Дегтярівська,11а (ДК 021: 2015 65310000-9 Розподіл електричної енергії) (Реактивна електроенергія (за адресою вул. Дегтярівська,11а: ДК 021: 2015 65310000-9 Розподіл електричної енергії) </t>
  </si>
  <si>
    <t>Реактивна електроенергія (за адресою вул.Саксаганського,66) (ДК 021: 2015 65310000-9 Розподіл електричної енергії) (Реактивна електроенергія (за адресою вул.Саксаганського,66: ДК 021: 2015 65310000-9 Розподіл електричної енергії)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</si>
  <si>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</si>
  <si>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</si>
  <si>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</si>
  <si>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</si>
  <si>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r>
      <t xml:space="preserve">                     на 2023 рік</t>
    </r>
    <r>
      <rPr>
        <sz val="10"/>
        <color indexed="8"/>
        <rFont val="Times New Roman"/>
        <family val="1"/>
        <charset val="204"/>
      </rPr>
      <t xml:space="preserve">   </t>
    </r>
  </si>
  <si>
    <t>грудень2022 рік</t>
  </si>
  <si>
    <t>грудень</t>
  </si>
  <si>
    <t>гривень (один мільйон двісті чорок дві тисячі  гривень триста гривень 00 коп)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</si>
  <si>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</si>
  <si>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</si>
  <si>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</si>
  <si>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t>Придбання води( код ДК 021:2015 15981000-8 Мінеральна вода)</t>
  </si>
  <si>
    <t xml:space="preserve"> грн. (п'ятсот сімдесят вісім  тисяч сто  гривні 00 коп)</t>
  </si>
  <si>
    <t xml:space="preserve">січень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</si>
  <si>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</si>
  <si>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</si>
  <si>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t xml:space="preserve">грн. (сто двадцять чотири  тисячі   дев'ятсот гривнві 
00 коп)                         </t>
  </si>
  <si>
    <t xml:space="preserve">грн (п'ять мільйонів шістсот 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</si>
  <si>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</si>
  <si>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</si>
  <si>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</si>
  <si>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</si>
  <si>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Папір офісний  А 4,А3(Код ДК 021:2015  30197630-1-Папір для друку)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</si>
  <si>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</si>
  <si>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</si>
  <si>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</si>
  <si>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22820000-4 Бланки</t>
    </r>
    <r>
      <rPr>
        <sz val="10"/>
        <color indexed="8"/>
        <rFont val="Times New Roman"/>
        <family val="1"/>
        <charset val="204"/>
      </rPr>
      <t>( 22820000-4 Бланки)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</si>
  <si>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</si>
  <si>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-Офісне устаткування та приладдя різне  (30197630-1-Папір для друку)</t>
    </r>
  </si>
  <si>
    <r>
      <t xml:space="preserve">Код ДК 021:2015 15981000-8 </t>
    </r>
    <r>
      <rPr>
        <sz val="10"/>
        <color indexed="8"/>
        <rFont val="Times New Roman"/>
        <family val="1"/>
        <charset val="204"/>
      </rPr>
      <t>Мінеральна вода (15981000-8 Мінеральна вода)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</si>
  <si>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</si>
  <si>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</si>
  <si>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</si>
  <si>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</si>
  <si>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</si>
  <si>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</si>
  <si>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загальний фонд КПКВ 3506010 (відповідно до постанови КМУ від 12.10.2022 №1178)</t>
  </si>
  <si>
    <t>гривень(чотириста дев'яносто шість тисяч п'ятсот  гривень 00коп)</t>
  </si>
  <si>
    <t xml:space="preserve">грн. (п'ядесят чотири тисяч  гривень 00 коп.)                            </t>
  </si>
  <si>
    <t xml:space="preserve">грн. (чотири тисячі триста гривень 00 коп.)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</si>
  <si>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</si>
  <si>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</si>
  <si>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</si>
  <si>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</si>
  <si>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</si>
  <si>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</si>
  <si>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>Придбання конвертів (ДК 021:2015 - 30190000-7 -Офісне устаткування та приладдя різне) (Придбання конвертів: ДК 021:2015 -  30199230-1- Конверти)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</si>
  <si>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(30199230-1- Конверти)</t>
    </r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</si>
  <si>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</si>
  <si>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</si>
  <si>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</si>
  <si>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</si>
  <si>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</si>
  <si>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</si>
  <si>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(30190000-7 -Офісне устаткування та приладдя різне) </t>
    </r>
  </si>
  <si>
    <t>Протипожежне, рятувальне та захисне обладнання (вогнегасники  з розтрубом та кріпленням та підставки під вогнезасники, рукав пожежний)</t>
  </si>
  <si>
    <t xml:space="preserve">грн (двісті двадцять тисяч 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</si>
  <si>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 сегрегатори) (30190000-7 -Офісне устаткування та приладдя різне) </t>
  </si>
  <si>
    <t xml:space="preserve">грн. (один мільйон тридцять три тисяч шістсот гривень 00 коп.)                             </t>
  </si>
  <si>
    <t xml:space="preserve">грн. (сімсот двадцять п'ять тисяч дев'ятсот  гривень 00коп.)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</si>
  <si>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</si>
  <si>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</si>
  <si>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</si>
  <si>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</si>
  <si>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</si>
  <si>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 xml:space="preserve"> грн (шість  мільйон сто шістдесят п'ять тисяч  двадцять вісім гривень 00 коп)</t>
  </si>
  <si>
    <t xml:space="preserve"> гривень (один міьйон двісті шістдесят шість тисяч чотириста вісімдесят сім гривень 00 коп)</t>
  </si>
  <si>
    <t xml:space="preserve"> гривень (дев'ятсот двадцять три тисячі чотириста вісімдесят п'ять гривень 00 коп)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</si>
  <si>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"Краківекь на українсько-польському кордоні"</t>
  </si>
  <si>
    <t>Код ДК 021:2015  45200000-9 -Роботи,пов'язані з об'єктами завершеного чи не завершеного будівництва та об'єктами цивільного будівництва (Works for complete or part consttuction and civil cngineering work)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</si>
  <si>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</si>
  <si>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</si>
  <si>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грудень 2022 рік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</si>
  <si>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</si>
  <si>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</si>
  <si>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>РІЧНИЙ ПЛАН ЗАКУПІВЕЛЬ Держмитслужби (апарат)  зі змінами</t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</si>
  <si>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</si>
  <si>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t xml:space="preserve">грн. (сім тисяч гривень 00 коп.)                             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</si>
  <si>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</si>
  <si>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</si>
  <si>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</si>
  <si>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грн.(два мільйони п'ятдесят чотири тисячі триста п'ятдесят чотири  гривні 80 коп.)                                    </t>
  </si>
  <si>
    <t xml:space="preserve">грн.(п'ятдесят вісім тисяч шістсот сорок п'ять  гривень 20 коп.)                      </t>
  </si>
  <si>
    <t xml:space="preserve">грн.(п'ятсот тридцять одна тисяча сто тридцять п'ять гривень 40 коп.)                             </t>
  </si>
  <si>
    <t xml:space="preserve">грн.(чорок тисяч шістдесят чотири гривні 60 коп.)     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</si>
  <si>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</si>
  <si>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</si>
  <si>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</si>
  <si>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</si>
  <si>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</si>
  <si>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</si>
  <si>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</si>
  <si>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Клавіатура, мишки (30237460-1 Комп'ютерні клавіатури; 30237410-6 Комп'ютерні мишки )</t>
  </si>
  <si>
    <t>Код 021: 2015 30230000-0 (Комп'ютерне обладнання)</t>
  </si>
  <si>
    <t xml:space="preserve">грн. (чотирнадцять тисяч п'ятсот сімдесят п'ять гривень 00 коп.)                            </t>
  </si>
  <si>
    <r>
      <t>загальний фонд КПКВ 3506010 оплата кредитоської заборгованості за  договорами 2022 ріку(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</si>
  <si>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</si>
  <si>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Лот2 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</si>
  <si>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грн.(два мільйони сімсот сімдесят чотири тисячі двісті шістдесят сім  гривень 76 коп.)                           осн.канал.-2 206 501,51 грн;                           рез. канал-567 766,25 грн</t>
  </si>
  <si>
    <r>
      <t>Код ДК 021:2015  38580000-4 -</t>
    </r>
    <r>
      <rPr>
        <sz val="10"/>
        <rFont val="Times New Roman"/>
        <family val="1"/>
        <charset val="204"/>
      </rPr>
      <t>Рентгенологічне та радіологічне обладнання немедичного призначення
(38580000-4 Скануюча система мобільного типу з функцією портального сканування)</t>
    </r>
  </si>
  <si>
    <t>Скануючі системи мобільного типу (ДК 021:2015  38580000-4 -Рентгенологічне та радіологічне обладнання немедичного призначення) (Скануючі системи мобільного типу: ДК 021:2015 - 38580000-4 Скануюча система мобільного типу з функцією портального сканування)</t>
  </si>
  <si>
    <t xml:space="preserve">грн. (сорок дев'ять тисяч вісімсот гривень 00 коп.)                             </t>
  </si>
  <si>
    <t>Підключення ДМСУ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</si>
  <si>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>об'єднання</t>
  </si>
  <si>
    <t xml:space="preserve">грн.(п'ятнадцять  мільйонів п'ятсот вісімдесят дев'ять  тисяч триста шістдесят дві гривні 24 коп.)                           </t>
  </si>
  <si>
    <t xml:space="preserve">грн.( шість  мільйонів п'ятсот дев'яносто дев'ять тисяч дев'ятсот дев'яносто вісім гривні 00 коп.)                             </t>
  </si>
  <si>
    <t xml:space="preserve">грн. (двісті п'ядесят дві тисячі сто п'ядесіт чотири гривні 00 коп.)                             </t>
  </si>
  <si>
    <t xml:space="preserve">Послуги з ремонту і технічного обслуговування  дизель- генераторної установки Wilson P500E1
код ДК 021:2015  50710000-5 Послуги з ремонту і технічного обслуговування електричного і механічного устаткування будівель
</t>
  </si>
  <si>
    <r>
      <t xml:space="preserve">Код ДК 021:2015  50710000-5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</si>
  <si>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t xml:space="preserve">евро (двадцять п'ять   мільйонів  евро 00 цент.)                                          </t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</si>
  <si>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</si>
  <si>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0"/>
        <color indexed="8"/>
        <rFont val="Times New Roman"/>
        <family val="1"/>
        <charset val="204"/>
      </rPr>
      <t>економія після проведеної закупівлі</t>
    </r>
  </si>
  <si>
    <t xml:space="preserve">зарахунок економії після проведення закупівлі </t>
  </si>
  <si>
    <t>грн. (шість тисяч двісті сорок дев'ять  гривень 19 коп)</t>
  </si>
  <si>
    <r>
      <t>загальний фонд КПКВ 3506010 пп.5 (3 ) п.13 п.1178 (</t>
    </r>
    <r>
      <rPr>
        <i/>
        <sz val="8"/>
        <color indexed="8"/>
        <rFont val="Times New Roman"/>
        <family val="1"/>
        <charset val="204"/>
      </rPr>
      <t>з технічних причин..</t>
    </r>
    <r>
      <rPr>
        <sz val="8"/>
        <color indexed="8"/>
        <rFont val="Times New Roman"/>
        <family val="1"/>
        <charset val="204"/>
      </rPr>
      <t>)</t>
    </r>
  </si>
  <si>
    <t>грн. (вісім мільойонів сім  тисяч шістсот п'ядесят гривень 81 коп)</t>
  </si>
  <si>
    <r>
      <t>загальний фонд КПКВ 3506010 пп.5 (4 ) п.13 п.1178 (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 xml:space="preserve">..) </t>
    </r>
  </si>
  <si>
    <t>загальний фонд КПКВ 3506010  пп5 (4) п13 п.1178</t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</si>
  <si>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</si>
  <si>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t>Фарба спеціальна флуоресцентна(червона)за код ДК 021:2015  44810000-1-Фарби (Фарба спеціальна флуоресцентна(червона) : ДК 021:2015  44810000-1-Фарби)</t>
  </si>
  <si>
    <r>
      <t>Код ДК021: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
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</si>
  <si>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</si>
  <si>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</si>
  <si>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Уніфікована митна квітанція МД-1,  Бланки, MED; бланки сертифікатів загальної фінансової гарантії та звільнення від гарантії (ДК 021:2015 - 22820000-4 Бланки) (Уніфікована митна квітанція МД-1, Бланки, MED ДК 021:2015 - 22820000-4 Бланки)</t>
  </si>
  <si>
    <t xml:space="preserve">грн. (п'ятдесят вісім тисяч вісімсот двадцять п'ять гривень 00 коп.)                            </t>
  </si>
  <si>
    <t xml:space="preserve"> Бланки особових справ;вкладиш до трудової книжки ДК 021:2015 - 22820000-4 Бланки (Бланки особових справ;вкладиш до трудової книжки ДК 021:2015 - 22820000-4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</si>
  <si>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</si>
  <si>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 xml:space="preserve">грн. (вісімдесят тисяч  гривень 00 коп.)                            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</si>
  <si>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</si>
  <si>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</si>
  <si>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(48510000-6 Пакети програмного комунікаційного програмного забезпечення)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</si>
  <si>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</si>
  <si>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</si>
  <si>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</si>
  <si>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</si>
  <si>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</si>
  <si>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</si>
  <si>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загальний фонд КПКВ 3506010 (Довідка про зміни до кошторису від28.04.2023 №50)</t>
  </si>
  <si>
    <t>загальний фонд КПКВ 3506010  (довідка по зміни до кошторису від 28.04.2023 №50</t>
  </si>
  <si>
    <t>Погашення кредиторської заборгованості, що утварилась станом на 01.01.2023</t>
  </si>
  <si>
    <t xml:space="preserve">грн.(три  мільйонів шістдесят вісім  тисяч сто гривень 00 коп.)                           </t>
  </si>
  <si>
    <r>
  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</si>
  <si>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 довідка про зміни до кошторису №1 від 07.02.2023 (процедура під очікувану вартість відповідно до проєкту змін до ЗУ "Про державний бюджет України на 2023 рік)</t>
    </r>
  </si>
  <si>
    <r>
      <t>Рекон</t>
    </r>
    <r>
      <rPr>
        <sz val="10"/>
        <color theme="1"/>
        <rFont val="Times New Roman"/>
        <family val="1"/>
        <charset val="204"/>
      </rPr>
      <t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</si>
  <si>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(двадцять один мільйон триста шістдесят дві тисячі  </t>
    </r>
    <r>
      <rPr>
        <b/>
        <sz val="10"/>
        <color theme="1"/>
        <rFont val="Times New Roman"/>
        <family val="1"/>
        <charset val="204"/>
      </rPr>
      <t>євро 00 центів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</si>
  <si>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</si>
  <si>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</si>
  <si>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</si>
  <si>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</si>
  <si>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</si>
  <si>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</si>
  <si>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>Утилізація комп'ютерного, серверного та активного мережевого обладнання за кодом ДК 021:2015 90510000-5 -Утилізація сміття та поводження зі сміття (Утилізація комп'ютерного, серверного та активного мережевого обладнання за кодом ДК 021:2015 90510000-5 -Утилізація сміття та поводження зі сміття)</t>
  </si>
  <si>
    <r>
      <t>Код ДК 021:2015 90510000-5 -</t>
    </r>
    <r>
      <rPr>
        <sz val="10"/>
        <color indexed="8"/>
        <rFont val="Times New Roman"/>
        <family val="1"/>
        <charset val="204"/>
      </rPr>
      <t>Утилізація сміття та поводження зі сміття</t>
    </r>
  </si>
  <si>
    <t xml:space="preserve">грн. (шістнадцять тисяч тридцять одна гривня 78 коп.)                            </t>
  </si>
  <si>
    <t>загальний фонд КПКВ 3506010загальний фонд КПКВ 3506010 (економія коштів  після проведення процедури - 576,00грн; -16 031,78грн)</t>
  </si>
  <si>
    <t xml:space="preserve">грн. (дев'яносто три тисячі шістсот дев'яносто дві гривні 22 коп.)                            </t>
  </si>
  <si>
    <t>пп.5 (3)п13 постанови 1178</t>
  </si>
  <si>
    <t xml:space="preserve">грн. (дев'ять мільйонів п'ятсот вісімдесят три тисячі   гривень 00 коп)                         </t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</si>
  <si>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</si>
  <si>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</si>
  <si>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(довідка про зміни до кошторису на 2023 рік від 6 липня 2023 №84</t>
    </r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</si>
  <si>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</si>
  <si>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</si>
  <si>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загальний фонд КПКВ 3506010  (довідка про зміни до кошторису від 13 липня 2023 № 86)</t>
  </si>
  <si>
    <r>
      <t>загальний фонд КПКВ 3506010</t>
    </r>
    <r>
      <rPr>
        <sz val="10"/>
        <color rgb="FFFF0000"/>
        <rFont val="Times New Roman"/>
        <family val="1"/>
        <charset val="204"/>
      </rPr>
      <t>(економія після проведення процедури закупівлі)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</si>
  <si>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3506010(</t>
    </r>
    <r>
      <rPr>
        <sz val="10"/>
        <color rgb="FFFF0000"/>
        <rFont val="Times New Roman"/>
        <family val="1"/>
        <charset val="204"/>
      </rPr>
      <t>економія після проведення процедури закупівл</t>
    </r>
    <r>
      <rPr>
        <sz val="10"/>
        <color indexed="8"/>
        <rFont val="Times New Roman"/>
        <family val="1"/>
        <charset val="204"/>
      </rPr>
      <t xml:space="preserve">і) </t>
    </r>
  </si>
  <si>
    <t>відкриті торги (з урахуванням собливостей)</t>
  </si>
  <si>
    <r>
      <t>Код ДК 021:2015  22850000-3 -</t>
    </r>
    <r>
      <rPr>
        <sz val="10"/>
        <color indexed="8"/>
        <rFont val="Times New Roman"/>
        <family val="1"/>
        <charset val="204"/>
      </rPr>
      <t>Швидкозшивачі та супутнє приладдя</t>
    </r>
  </si>
  <si>
    <r>
      <t>Код ДК 021:2015  31310000-2 -</t>
    </r>
    <r>
      <rPr>
        <sz val="10"/>
        <color indexed="8"/>
        <rFont val="Times New Roman"/>
        <family val="1"/>
        <charset val="204"/>
      </rPr>
      <t>Мережеві кабелі</t>
    </r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</si>
  <si>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</si>
  <si>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 (Works for complete or part consttuction and civil cngineering work)</t>
    </r>
  </si>
  <si>
    <t>Папка-швидкозшивачі (картонна);папка з написом та логотипом  Код ДК 021:2015  22850000-3 -Швидкозшивачі та супутнє приладдя (Папка-швидкозшивачі (картонна)22851000-0 -Швидкозшивачі;папка з написом та логотипом   22850000-3 -швидкозшивачі та супутнє приладдя;</t>
  </si>
  <si>
    <t>у порядку аналогічному для проведення спрощених закупівелб</t>
  </si>
  <si>
    <t xml:space="preserve"> у порядку аналогічному для проведення спрощеих закупівель</t>
  </si>
  <si>
    <t>Мережеві фільтри живлення (подовжувачі) за код ДК 021:2015-  31310000-2 -Мережеві кабелі (Мережеві фільтри живлення (подовжувачі)ДК 021:2015-  31310000-2 -Мережеві кабелі)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</si>
  <si>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</si>
  <si>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</si>
  <si>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r>
      <t>Код ДК 021:2015 50750000-7 -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</t>
    </r>
  </si>
  <si>
    <t>Послуги з ремонту та технічного обслуговування ліфтів за кодом ДК  021:2015 50750000-7 -Послуги з технічного обслуговування ліфтів (Послуги з ремонту та технічного обслуговування ліфтів  ДК  021:2015 50750000-7 -Послуги з технічного обслуговування ліфтів)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</si>
  <si>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</si>
  <si>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>загальний фонд КПКВ 3506010 (довідка про зміни до кошторису від 15.09.2023 №132)</t>
  </si>
  <si>
    <t>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11-А:вул.Саксаганського,66;Київська обл., Вишгородський р-н. с.Лютіж, Урочище Туровча 1 (ДК 021: 2015 09310000-5 Електрична енергія)</t>
  </si>
  <si>
    <t>загальний фонд КПКВ 3506010 (під очікувану вартість на 2023 рік) лист№08-1/22-02-01/5.1/6942 від 05.10.2023</t>
  </si>
  <si>
    <t xml:space="preserve">Код  ДК 021: 2015 09310000-5 Електрична енергія (09310000-5 Електрична енергія)   </t>
  </si>
  <si>
    <t>через ЦЗО</t>
  </si>
  <si>
    <t xml:space="preserve">грн. (сорок тисяч гривень 00 коп.)                            </t>
  </si>
  <si>
    <t>гривень (один мільйон сімсот п'ятдесят тисяч сто сорок сім  гривень 13 коп)</t>
  </si>
  <si>
    <t xml:space="preserve">грн (двісті тридцять сім  тисяч сто сорок вісім  гривень 00 коп.)                            </t>
  </si>
  <si>
    <t>загальний фонд КПКВ 3506010                                        -2852 грн</t>
  </si>
  <si>
    <t>загальний фонд КПКВ 3506010                         +300000грн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</si>
  <si>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(економія після проведення процедури закупівлі)</t>
    </r>
    <r>
      <rPr>
        <sz val="11"/>
        <color theme="1"/>
        <rFont val="Times New Roman"/>
        <family val="1"/>
        <charset val="204"/>
      </rPr>
      <t xml:space="preserve"> -85000грн</t>
    </r>
  </si>
  <si>
    <t xml:space="preserve">грн. (триста шістдесят тисяч  гривень 00 коп.)                            </t>
  </si>
  <si>
    <t>загальний фонд КПКВ 3506010                               -3500грн.</t>
  </si>
  <si>
    <t xml:space="preserve">грн. ( двісті сорок сім тисяч п'ятсот  гривень 00 коп.)                            </t>
  </si>
  <si>
    <t>загальний фонд КПКВ 3506010                                       -1200грн</t>
  </si>
  <si>
    <t xml:space="preserve">грн (п'ятдесят  тисяч чотириста гривень 00 коп.)                            </t>
  </si>
  <si>
    <t>загальний фонд КПКВ 3506010 (зарахунок економії)  -41300грн</t>
  </si>
  <si>
    <t xml:space="preserve">грн. (вісімдесят три тисячі сімсот  гривень 00 коп.)                            </t>
  </si>
  <si>
    <t xml:space="preserve">грн (сорок чотири тисячі гривень 00 коп.)                            </t>
  </si>
  <si>
    <t>-16300грн</t>
  </si>
  <si>
    <t>-34903грн.</t>
  </si>
  <si>
    <t xml:space="preserve">грн (сто шістдесят чотири тисячі дев'ятсот дев'яносто сім гривень 00 коп.)                                                           . </t>
  </si>
  <si>
    <t>-18160грн</t>
  </si>
  <si>
    <t xml:space="preserve">грн (вісімнадцять  тисяч шістсот п'ятдесят гривень 00 коп.)                            </t>
  </si>
  <si>
    <t>-96785грн</t>
  </si>
  <si>
    <t xml:space="preserve">грн (триста тридцять одна тисяча вісімсот п'ядесят одна гривня 00 коп.)                            </t>
  </si>
  <si>
    <t xml:space="preserve">грн. (шістсот одна тисяча триста п'ятдесят чотири  гривні 00 коп.)                           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</si>
  <si>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</si>
  <si>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 (один мільйон сімсот тридцять дві  тисячі вісімсот  гривень 00 коп.)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</si>
</sst>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FF00"/>
      <name val="Calibri"/>
      <family val="2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71">
    <xf numFmtId="0" fontId="0" fillId="0" borderId="0" xfId="0"/>
    <xf numFmtId="0" fontId="11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top" wrapText="1"/>
    </xf>
    <xf numFmtId="0" fontId="22" fillId="2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0" fontId="5" fillId="4" borderId="3" xfId="0" applyFont="1" applyFill="1" applyBorder="1" applyAlignment="1">
      <alignment vertical="center" wrapText="1"/>
    </xf>
    <xf numFmtId="4" fontId="16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top" wrapText="1"/>
    </xf>
    <xf numFmtId="0" fontId="24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 wrapText="1"/>
    </xf>
    <xf numFmtId="4" fontId="26" fillId="0" borderId="0" xfId="0" applyNumberFormat="1" applyFont="1"/>
    <xf numFmtId="0" fontId="5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center" vertical="top" wrapText="1"/>
    </xf>
    <xf numFmtId="4" fontId="27" fillId="0" borderId="0" xfId="0" applyNumberFormat="1" applyFont="1"/>
    <xf numFmtId="4" fontId="27" fillId="4" borderId="0" xfId="0" applyNumberFormat="1" applyFont="1" applyFill="1"/>
    <xf numFmtId="4" fontId="16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4" fontId="16" fillId="0" borderId="2" xfId="0" applyNumberFormat="1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28" fillId="0" borderId="3" xfId="0" applyFont="1" applyFill="1" applyBorder="1" applyAlignment="1">
      <alignment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9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1" fillId="4" borderId="5" xfId="0" applyFont="1" applyFill="1" applyBorder="1" applyAlignment="1">
      <alignment horizontal="center" vertical="top" wrapText="1"/>
    </xf>
    <xf numFmtId="0" fontId="15" fillId="4" borderId="8" xfId="0" applyFont="1" applyFill="1" applyBorder="1" applyAlignment="1">
      <alignment horizontal="center" vertical="top" wrapText="1"/>
    </xf>
    <xf numFmtId="4" fontId="20" fillId="0" borderId="5" xfId="0" applyNumberFormat="1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30" fillId="0" borderId="0" xfId="0" applyFont="1"/>
    <xf numFmtId="0" fontId="31" fillId="0" borderId="0" xfId="0" applyFont="1"/>
    <xf numFmtId="4" fontId="16" fillId="6" borderId="4" xfId="0" applyNumberFormat="1" applyFont="1" applyFill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33" fillId="0" borderId="0" xfId="0" applyFont="1"/>
    <xf numFmtId="0" fontId="34" fillId="0" borderId="0" xfId="0" applyFont="1"/>
    <xf numFmtId="0" fontId="17" fillId="6" borderId="1" xfId="0" applyFont="1" applyFill="1" applyBorder="1" applyAlignment="1">
      <alignment vertical="top" wrapText="1"/>
    </xf>
    <xf numFmtId="0" fontId="35" fillId="0" borderId="0" xfId="0" applyFont="1"/>
    <xf numFmtId="0" fontId="3" fillId="0" borderId="3" xfId="0" applyFont="1" applyBorder="1" applyAlignment="1">
      <alignment horizontal="left" vertical="top" wrapText="1"/>
    </xf>
    <xf numFmtId="4" fontId="36" fillId="0" borderId="0" xfId="0" applyNumberFormat="1" applyFont="1"/>
    <xf numFmtId="0" fontId="18" fillId="0" borderId="2" xfId="0" applyFont="1" applyFill="1" applyBorder="1" applyAlignment="1">
      <alignment horizontal="center" vertical="top" wrapText="1"/>
    </xf>
    <xf numFmtId="0" fontId="18" fillId="0" borderId="18" xfId="0" applyFont="1" applyFill="1" applyBorder="1" applyAlignment="1">
      <alignment horizontal="center" vertical="top" wrapText="1"/>
    </xf>
    <xf numFmtId="0" fontId="24" fillId="4" borderId="5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36" fillId="0" borderId="0" xfId="0" applyFont="1"/>
    <xf numFmtId="0" fontId="0" fillId="0" borderId="0" xfId="0" applyAlignment="1">
      <alignment vertical="top"/>
    </xf>
    <xf numFmtId="4" fontId="37" fillId="0" borderId="0" xfId="0" applyNumberFormat="1" applyFont="1"/>
    <xf numFmtId="0" fontId="22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top" wrapText="1"/>
    </xf>
    <xf numFmtId="4" fontId="19" fillId="7" borderId="2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Alignment="1">
      <alignment horizontal="left" vertical="top"/>
    </xf>
    <xf numFmtId="4" fontId="37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4" fontId="16" fillId="0" borderId="20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41" fillId="0" borderId="3" xfId="0" applyFont="1" applyFill="1" applyBorder="1" applyAlignment="1">
      <alignment horizontal="center" vertical="top" wrapText="1"/>
    </xf>
    <xf numFmtId="0" fontId="42" fillId="0" borderId="3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left" vertical="top" wrapText="1"/>
    </xf>
    <xf numFmtId="4" fontId="44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vertical="top" wrapText="1"/>
    </xf>
    <xf numFmtId="4" fontId="45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7" fillId="0" borderId="0" xfId="0" applyFont="1"/>
    <xf numFmtId="4" fontId="16" fillId="6" borderId="2" xfId="0" applyNumberFormat="1" applyFont="1" applyFill="1" applyBorder="1" applyAlignment="1">
      <alignment horizontal="center" vertical="top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8" fillId="6" borderId="5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top" wrapText="1"/>
    </xf>
    <xf numFmtId="0" fontId="48" fillId="0" borderId="0" xfId="0" applyFont="1"/>
    <xf numFmtId="0" fontId="38" fillId="6" borderId="2" xfId="0" applyFont="1" applyFill="1" applyBorder="1" applyAlignment="1">
      <alignment horizontal="center" vertical="top" wrapText="1"/>
    </xf>
    <xf numFmtId="4" fontId="49" fillId="6" borderId="4" xfId="0" applyNumberFormat="1" applyFont="1" applyFill="1" applyBorder="1" applyAlignment="1">
      <alignment horizontal="center" vertical="top" wrapText="1"/>
    </xf>
    <xf numFmtId="0" fontId="38" fillId="6" borderId="4" xfId="0" applyFont="1" applyFill="1" applyBorder="1" applyAlignment="1">
      <alignment horizontal="center" vertical="top" wrapText="1"/>
    </xf>
    <xf numFmtId="0" fontId="32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6" fillId="6" borderId="2" xfId="0" applyNumberFormat="1" applyFont="1" applyFill="1" applyBorder="1" applyAlignment="1">
      <alignment horizontal="center" vertical="justify" wrapText="1"/>
    </xf>
    <xf numFmtId="4" fontId="50" fillId="4" borderId="0" xfId="0" applyNumberFormat="1" applyFont="1" applyFill="1"/>
    <xf numFmtId="0" fontId="11" fillId="0" borderId="2" xfId="0" applyFont="1" applyFill="1" applyBorder="1" applyAlignment="1">
      <alignment horizontal="center" vertical="top" wrapText="1"/>
    </xf>
    <xf numFmtId="4" fontId="20" fillId="6" borderId="4" xfId="0" applyNumberFormat="1" applyFont="1" applyFill="1" applyBorder="1" applyAlignment="1">
      <alignment horizontal="center" vertical="top" wrapText="1"/>
    </xf>
    <xf numFmtId="4" fontId="44" fillId="6" borderId="10" xfId="0" applyNumberFormat="1" applyFont="1" applyFill="1" applyBorder="1" applyAlignment="1">
      <alignment horizontal="center" vertical="top" wrapText="1"/>
    </xf>
    <xf numFmtId="0" fontId="51" fillId="0" borderId="0" xfId="0" applyFont="1"/>
    <xf numFmtId="0" fontId="32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53" fillId="0" borderId="2" xfId="0" applyNumberFormat="1" applyFont="1" applyFill="1" applyBorder="1" applyAlignment="1">
      <alignment horizontal="center"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44" fillId="6" borderId="3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left" vertical="top" wrapText="1"/>
    </xf>
    <xf numFmtId="4" fontId="57" fillId="4" borderId="4" xfId="0" applyNumberFormat="1" applyFont="1" applyFill="1" applyBorder="1" applyAlignment="1">
      <alignment horizontal="center" vertical="top" wrapText="1"/>
    </xf>
    <xf numFmtId="2" fontId="53" fillId="4" borderId="4" xfId="0" applyNumberFormat="1" applyFont="1" applyFill="1" applyBorder="1" applyAlignment="1">
      <alignment horizontal="center" vertical="top" wrapText="1"/>
    </xf>
    <xf numFmtId="4" fontId="53" fillId="6" borderId="2" xfId="0" applyNumberFormat="1" applyFont="1" applyFill="1" applyBorder="1" applyAlignment="1">
      <alignment horizontal="center" vertical="top" wrapText="1"/>
    </xf>
    <xf numFmtId="4" fontId="49" fillId="0" borderId="4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4" fontId="49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49" fontId="55" fillId="4" borderId="3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top" wrapText="1"/>
    </xf>
    <xf numFmtId="4" fontId="16" fillId="6" borderId="3" xfId="0" applyNumberFormat="1" applyFont="1" applyFill="1" applyBorder="1" applyAlignment="1">
      <alignment horizontal="center" vertical="top" wrapText="1"/>
    </xf>
    <xf numFmtId="4" fontId="16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" fontId="59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8" xfId="0" applyFont="1" applyFill="1" applyBorder="1" applyAlignment="1">
      <alignment horizontal="center"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49" fontId="39" fillId="9" borderId="25" xfId="0" applyNumberFormat="1" applyFont="1" applyFill="1" applyBorder="1" applyAlignment="1">
      <alignment vertical="center" wrapText="1"/>
    </xf>
    <xf numFmtId="0" fontId="7" fillId="9" borderId="17" xfId="0" applyFont="1" applyFill="1" applyBorder="1" applyAlignment="1">
      <alignment horizontal="center" vertical="top" wrapText="1"/>
    </xf>
    <xf numFmtId="0" fontId="14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9" fillId="9" borderId="28" xfId="0" applyNumberFormat="1" applyFont="1" applyFill="1" applyBorder="1" applyAlignment="1">
      <alignment vertical="center" wrapText="1"/>
    </xf>
    <xf numFmtId="49" fontId="36" fillId="0" borderId="0" xfId="0" applyNumberFormat="1" applyFont="1"/>
    <xf numFmtId="4" fontId="44" fillId="6" borderId="4" xfId="0" applyNumberFormat="1" applyFont="1" applyFill="1" applyBorder="1" applyAlignment="1">
      <alignment horizontal="center" vertical="top" wrapText="1"/>
    </xf>
    <xf numFmtId="0" fontId="5" fillId="2" borderId="33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top" wrapText="1"/>
    </xf>
    <xf numFmtId="0" fontId="6" fillId="2" borderId="35" xfId="0" applyFont="1" applyFill="1" applyBorder="1" applyAlignment="1">
      <alignment horizontal="center" vertical="top" wrapText="1"/>
    </xf>
    <xf numFmtId="0" fontId="18" fillId="4" borderId="5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20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4" fontId="10" fillId="2" borderId="34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vertical="top" wrapText="1"/>
    </xf>
    <xf numFmtId="4" fontId="13" fillId="6" borderId="23" xfId="0" applyNumberFormat="1" applyFont="1" applyFill="1" applyBorder="1" applyAlignment="1">
      <alignment horizontal="center" vertical="top" wrapText="1"/>
    </xf>
    <xf numFmtId="0" fontId="5" fillId="2" borderId="42" xfId="0" applyFont="1" applyFill="1" applyBorder="1" applyAlignment="1">
      <alignment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20" fillId="6" borderId="4" xfId="0" applyNumberFormat="1" applyFont="1" applyFill="1" applyBorder="1" applyAlignment="1">
      <alignment horizontal="center" vertical="center" wrapText="1"/>
    </xf>
    <xf numFmtId="4" fontId="20" fillId="0" borderId="23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6" fillId="0" borderId="0" xfId="0" applyFont="1" applyFill="1"/>
    <xf numFmtId="0" fontId="0" fillId="0" borderId="0" xfId="0" applyFill="1"/>
    <xf numFmtId="0" fontId="18" fillId="0" borderId="5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44" fillId="0" borderId="10" xfId="0" applyNumberFormat="1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44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8" fillId="8" borderId="2" xfId="0" applyFont="1" applyFill="1" applyBorder="1" applyAlignment="1">
      <alignment horizontal="center" vertical="top" wrapText="1"/>
    </xf>
    <xf numFmtId="4" fontId="36" fillId="0" borderId="0" xfId="0" applyNumberFormat="1" applyFont="1" applyAlignment="1">
      <alignment horizontal="left"/>
    </xf>
    <xf numFmtId="0" fontId="5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4" fontId="13" fillId="10" borderId="2" xfId="0" applyNumberFormat="1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vertical="center" wrapText="1"/>
    </xf>
    <xf numFmtId="0" fontId="9" fillId="10" borderId="8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16" fillId="8" borderId="2" xfId="0" applyNumberFormat="1" applyFont="1" applyFill="1" applyBorder="1" applyAlignment="1">
      <alignment horizontal="center" vertical="top" wrapText="1"/>
    </xf>
    <xf numFmtId="4" fontId="20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62" fillId="0" borderId="0" xfId="0" applyFont="1"/>
    <xf numFmtId="4" fontId="44" fillId="6" borderId="5" xfId="0" applyNumberFormat="1" applyFont="1" applyFill="1" applyBorder="1" applyAlignment="1">
      <alignment horizontal="center" vertical="top" wrapText="1"/>
    </xf>
    <xf numFmtId="4" fontId="20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41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40" fillId="6" borderId="1" xfId="0" applyFont="1" applyFill="1" applyBorder="1" applyAlignment="1">
      <alignment horizontal="center" vertical="center" wrapText="1"/>
    </xf>
    <xf numFmtId="0" fontId="41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40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20" fillId="6" borderId="4" xfId="0" applyNumberFormat="1" applyFont="1" applyFill="1" applyBorder="1" applyAlignment="1">
      <alignment horizontal="center" vertical="top" wrapText="1"/>
    </xf>
    <xf numFmtId="0" fontId="4" fillId="3" borderId="4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49" fontId="3" fillId="10" borderId="26" xfId="0" applyNumberFormat="1" applyFont="1" applyFill="1" applyBorder="1" applyAlignment="1">
      <alignment vertical="center" wrapText="1"/>
    </xf>
    <xf numFmtId="49" fontId="5" fillId="10" borderId="39" xfId="0" applyNumberFormat="1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top" wrapText="1"/>
    </xf>
    <xf numFmtId="0" fontId="17" fillId="2" borderId="47" xfId="0" applyFont="1" applyFill="1" applyBorder="1" applyAlignment="1">
      <alignment vertical="center" wrapText="1"/>
    </xf>
    <xf numFmtId="0" fontId="17" fillId="2" borderId="38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2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9" fillId="0" borderId="39" xfId="0" applyNumberFormat="1" applyFont="1" applyBorder="1" applyAlignment="1">
      <alignment horizontal="center" vertical="center" wrapText="1"/>
    </xf>
    <xf numFmtId="0" fontId="32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58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56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6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3" fillId="4" borderId="49" xfId="0" applyFont="1" applyFill="1" applyBorder="1" applyAlignment="1">
      <alignment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40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5" borderId="27" xfId="0" applyFont="1" applyFill="1" applyBorder="1" applyAlignment="1">
      <alignment vertical="center" wrapText="1"/>
    </xf>
    <xf numFmtId="49" fontId="3" fillId="0" borderId="39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9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0" fillId="4" borderId="24" xfId="0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0" fontId="3" fillId="4" borderId="27" xfId="0" applyFont="1" applyFill="1" applyBorder="1" applyAlignment="1">
      <alignment horizontal="left" vertical="center" wrapText="1"/>
    </xf>
    <xf numFmtId="0" fontId="32" fillId="0" borderId="14" xfId="0" applyFont="1" applyFill="1" applyBorder="1" applyAlignment="1">
      <alignment vertical="top" wrapText="1"/>
    </xf>
    <xf numFmtId="0" fontId="5" fillId="4" borderId="27" xfId="0" applyFont="1" applyFill="1" applyBorder="1" applyAlignment="1">
      <alignment vertical="center" wrapText="1"/>
    </xf>
    <xf numFmtId="0" fontId="5" fillId="2" borderId="50" xfId="0" applyFont="1" applyFill="1" applyBorder="1" applyAlignment="1">
      <alignment vertical="center" wrapText="1"/>
    </xf>
    <xf numFmtId="0" fontId="21" fillId="2" borderId="38" xfId="0" applyFont="1" applyFill="1" applyBorder="1" applyAlignment="1">
      <alignment vertical="top" wrapText="1"/>
    </xf>
    <xf numFmtId="0" fontId="5" fillId="2" borderId="51" xfId="0" applyFont="1" applyFill="1" applyBorder="1" applyAlignment="1">
      <alignment vertical="center" wrapText="1"/>
    </xf>
    <xf numFmtId="0" fontId="21" fillId="7" borderId="38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6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6" xfId="0" applyBorder="1"/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7" fillId="0" borderId="52" xfId="0" applyFont="1" applyBorder="1" applyAlignment="1">
      <alignment vertical="center" wrapText="1"/>
    </xf>
    <xf numFmtId="0" fontId="7" fillId="0" borderId="53" xfId="0" applyFont="1" applyBorder="1" applyAlignment="1">
      <alignment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20" fillId="4" borderId="11" xfId="0" applyNumberFormat="1" applyFont="1" applyFill="1" applyBorder="1" applyAlignment="1">
      <alignment horizontal="center" vertical="top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left" vertical="center" wrapText="1"/>
    </xf>
    <xf numFmtId="4" fontId="65" fillId="0" borderId="0" xfId="0" applyNumberFormat="1" applyFont="1"/>
    <xf numFmtId="0" fontId="66" fillId="0" borderId="36" xfId="0" applyFont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top" wrapText="1"/>
    </xf>
    <xf numFmtId="49" fontId="3" fillId="0" borderId="57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49" fontId="28" fillId="0" borderId="39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64" fillId="6" borderId="8" xfId="0" applyNumberFormat="1" applyFont="1" applyFill="1" applyBorder="1" applyAlignment="1">
      <alignment horizontal="center" vertical="center" wrapText="1"/>
    </xf>
    <xf numFmtId="49" fontId="55" fillId="6" borderId="3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5" fillId="4" borderId="8" xfId="0" applyFont="1" applyFill="1" applyBorder="1" applyAlignment="1">
      <alignment horizontal="center" vertical="top" wrapText="1"/>
    </xf>
    <xf numFmtId="49" fontId="55" fillId="4" borderId="8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left" vertical="top" wrapText="1"/>
    </xf>
    <xf numFmtId="0" fontId="3" fillId="0" borderId="26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center" vertical="center" wrapText="1"/>
    </xf>
    <xf numFmtId="49" fontId="69" fillId="4" borderId="36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7" xfId="0" applyFont="1" applyFill="1" applyBorder="1" applyAlignment="1">
      <alignment vertical="top" wrapText="1"/>
    </xf>
    <xf numFmtId="49" fontId="3" fillId="0" borderId="39" xfId="0" applyNumberFormat="1" applyFont="1" applyFill="1" applyBorder="1" applyAlignment="1">
      <alignment vertical="top" wrapText="1"/>
    </xf>
    <xf numFmtId="49" fontId="3" fillId="0" borderId="28" xfId="0" applyNumberFormat="1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8" xfId="0" applyNumberFormat="1" applyFont="1" applyFill="1" applyBorder="1" applyAlignment="1">
      <alignment vertical="top" wrapText="1"/>
    </xf>
    <xf numFmtId="49" fontId="3" fillId="0" borderId="17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top" wrapText="1"/>
    </xf>
    <xf numFmtId="0" fontId="11" fillId="0" borderId="14" xfId="0" applyNumberFormat="1" applyFont="1" applyFill="1" applyBorder="1" applyAlignment="1">
      <alignment horizontal="left" vertical="center" wrapText="1"/>
    </xf>
    <xf numFmtId="0" fontId="11" fillId="0" borderId="24" xfId="0" applyNumberFormat="1" applyFont="1" applyFill="1" applyBorder="1" applyAlignment="1">
      <alignment horizontal="left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wrapText="1"/>
    </xf>
    <xf numFmtId="0" fontId="3" fillId="4" borderId="24" xfId="0" applyFont="1" applyFill="1" applyBorder="1" applyAlignment="1">
      <alignment horizontal="left" wrapText="1"/>
    </xf>
    <xf numFmtId="0" fontId="5" fillId="4" borderId="8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49" fontId="3" fillId="6" borderId="39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40" fillId="6" borderId="26" xfId="0" applyNumberFormat="1" applyFont="1" applyFill="1" applyBorder="1" applyAlignment="1">
      <alignment horizontal="center" vertical="center" wrapText="1"/>
    </xf>
    <xf numFmtId="49" fontId="40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32" fillId="6" borderId="14" xfId="0" applyFont="1" applyFill="1" applyBorder="1" applyAlignment="1">
      <alignment horizontal="left" vertical="top" wrapText="1"/>
    </xf>
    <xf numFmtId="0" fontId="32" fillId="6" borderId="24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46" fillId="6" borderId="27" xfId="0" applyFont="1" applyFill="1" applyBorder="1" applyAlignment="1">
      <alignment horizontal="left" wrapText="1"/>
    </xf>
    <xf numFmtId="0" fontId="46" fillId="6" borderId="24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60" fillId="0" borderId="27" xfId="0" applyFont="1" applyFill="1" applyBorder="1" applyAlignment="1">
      <alignment horizontal="left" vertical="top" wrapText="1"/>
    </xf>
    <xf numFmtId="0" fontId="60" fillId="0" borderId="16" xfId="0" applyFont="1" applyFill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2" fillId="6" borderId="48" xfId="0" applyFont="1" applyFill="1" applyBorder="1" applyAlignment="1">
      <alignment horizontal="left" wrapText="1"/>
    </xf>
    <xf numFmtId="0" fontId="32" fillId="6" borderId="49" xfId="0" applyFont="1" applyFill="1" applyBorder="1" applyAlignment="1">
      <alignment horizontal="left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6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70" fillId="6" borderId="46" xfId="0" applyFont="1" applyFill="1" applyBorder="1" applyAlignment="1">
      <alignment horizontal="left" vertical="center"/>
    </xf>
    <xf numFmtId="0" fontId="70" fillId="6" borderId="0" xfId="0" applyFont="1" applyFill="1" applyBorder="1" applyAlignment="1">
      <alignment horizontal="left" vertical="center"/>
    </xf>
    <xf numFmtId="0" fontId="70" fillId="6" borderId="36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4" borderId="58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49" fontId="11" fillId="0" borderId="39" xfId="0" applyNumberFormat="1" applyFont="1" applyBorder="1" applyAlignment="1">
      <alignment horizontal="center" vertical="top" wrapText="1"/>
    </xf>
    <xf numFmtId="0" fontId="5" fillId="0" borderId="8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11" fillId="6" borderId="39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left" vertical="top" wrapText="1"/>
    </xf>
    <xf numFmtId="0" fontId="32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center" vertical="center" wrapText="1"/>
    </xf>
    <xf numFmtId="0" fontId="32" fillId="6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7" fillId="4" borderId="23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3" fillId="4" borderId="21" xfId="0" applyFont="1" applyFill="1" applyBorder="1" applyAlignment="1">
      <alignment horizontal="center" vertical="top" wrapText="1"/>
    </xf>
    <xf numFmtId="49" fontId="11" fillId="0" borderId="41" xfId="0" applyNumberFormat="1" applyFont="1" applyFill="1" applyBorder="1" applyAlignment="1">
      <alignment horizontal="center" vertical="top" wrapText="1"/>
    </xf>
    <xf numFmtId="49" fontId="11" fillId="0" borderId="38" xfId="0" applyNumberFormat="1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1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center" vertical="top" wrapText="1"/>
    </xf>
    <xf numFmtId="49" fontId="3" fillId="0" borderId="25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4"/>
  <sheetViews>
    <sheetView tabSelected="1" view="pageBreakPreview" topLeftCell="A361" zoomScaleSheetLayoutView="100" workbookViewId="0">
      <selection activeCell="B450" sqref="B450"/>
    </sheetView>
  </sheetViews>
  <sheetFormatPr defaultRowHeight="15"/>
  <cols>
    <col min="1" max="1" width="42" customWidth="1"/>
    <col min="2" max="2" width="36.85546875" customWidth="1"/>
    <col min="3" max="3" width="7.140625" customWidth="1"/>
    <col min="4" max="4" width="20.5703125" customWidth="1"/>
    <col min="5" max="5" width="14.28515625" customWidth="1"/>
    <col min="6" max="6" width="12.5703125" customWidth="1"/>
    <col min="7" max="7" width="19.140625" customWidth="1"/>
    <col min="8" max="8" width="13.5703125" bestFit="1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736" t="s">
        <v>545</v>
      </c>
      <c r="B1" s="737"/>
      <c r="C1" s="737"/>
      <c r="D1" s="737"/>
      <c r="E1" s="737"/>
      <c r="F1" s="737"/>
      <c r="G1" s="738"/>
    </row>
    <row r="2" spans="1:10" ht="20.25">
      <c r="A2" s="739" t="s">
        <v>474</v>
      </c>
      <c r="B2" s="740"/>
      <c r="C2" s="740"/>
      <c r="D2" s="740"/>
      <c r="E2" s="740"/>
      <c r="F2" s="740"/>
      <c r="G2" s="438">
        <v>35</v>
      </c>
    </row>
    <row r="3" spans="1:10" ht="18.75">
      <c r="A3" s="741" t="s">
        <v>395</v>
      </c>
      <c r="B3" s="742"/>
      <c r="C3" s="742"/>
      <c r="D3" s="742"/>
      <c r="E3" s="742"/>
      <c r="F3" s="742"/>
      <c r="G3" s="743"/>
    </row>
    <row r="4" spans="1:10" ht="18.75">
      <c r="A4" s="340"/>
      <c r="B4" s="742" t="s">
        <v>0</v>
      </c>
      <c r="C4" s="742"/>
      <c r="D4" s="742"/>
      <c r="E4" s="742"/>
      <c r="F4" s="341"/>
      <c r="G4" s="342"/>
    </row>
    <row r="5" spans="1:10" ht="20.25" thickBot="1">
      <c r="A5" s="744" t="s">
        <v>396</v>
      </c>
      <c r="B5" s="745"/>
      <c r="C5" s="745"/>
      <c r="D5" s="745"/>
      <c r="E5" s="745"/>
      <c r="F5" s="745"/>
      <c r="G5" s="746"/>
      <c r="H5" s="250"/>
    </row>
    <row r="6" spans="1:10" ht="66" customHeight="1" thickBot="1">
      <c r="A6" s="433" t="s">
        <v>1</v>
      </c>
      <c r="B6" s="434" t="s">
        <v>493</v>
      </c>
      <c r="C6" s="434" t="s">
        <v>15</v>
      </c>
      <c r="D6" s="434" t="s">
        <v>2</v>
      </c>
      <c r="E6" s="434" t="s">
        <v>3</v>
      </c>
      <c r="F6" s="434" t="s">
        <v>4</v>
      </c>
      <c r="G6" s="435" t="s">
        <v>5</v>
      </c>
    </row>
    <row r="7" spans="1:10" ht="19.5" customHeight="1" thickBot="1">
      <c r="A7" s="217">
        <v>1</v>
      </c>
      <c r="B7" s="218">
        <v>2</v>
      </c>
      <c r="C7" s="218">
        <v>3</v>
      </c>
      <c r="D7" s="219">
        <v>4</v>
      </c>
      <c r="E7" s="218">
        <v>5</v>
      </c>
      <c r="F7" s="220">
        <v>6</v>
      </c>
      <c r="G7" s="219">
        <v>7</v>
      </c>
    </row>
    <row r="8" spans="1:10" ht="51.75" customHeight="1">
      <c r="A8" s="724" t="s">
        <v>533</v>
      </c>
      <c r="B8" s="48" t="s">
        <v>449</v>
      </c>
      <c r="C8" s="326">
        <v>2271</v>
      </c>
      <c r="D8" s="229">
        <f>4165028+2000000</f>
        <v>6165028</v>
      </c>
      <c r="E8" s="521" t="s">
        <v>179</v>
      </c>
      <c r="F8" s="521" t="s">
        <v>483</v>
      </c>
      <c r="G8" s="523" t="s">
        <v>587</v>
      </c>
    </row>
    <row r="9" spans="1:10" ht="35.25" customHeight="1">
      <c r="A9" s="528"/>
      <c r="B9" s="48"/>
      <c r="C9" s="49"/>
      <c r="D9" s="44" t="s">
        <v>535</v>
      </c>
      <c r="E9" s="521"/>
      <c r="F9" s="521"/>
      <c r="G9" s="523"/>
    </row>
    <row r="10" spans="1:10" ht="39" customHeight="1">
      <c r="A10" s="527" t="s">
        <v>452</v>
      </c>
      <c r="B10" s="48"/>
      <c r="C10" s="49"/>
      <c r="D10" s="45">
        <f>857506+408981</f>
        <v>1266487</v>
      </c>
      <c r="E10" s="521"/>
      <c r="F10" s="521"/>
      <c r="G10" s="523"/>
    </row>
    <row r="11" spans="1:10" ht="48.75" customHeight="1">
      <c r="A11" s="724"/>
      <c r="B11" s="48"/>
      <c r="C11" s="49"/>
      <c r="D11" s="44" t="s">
        <v>536</v>
      </c>
      <c r="E11" s="521"/>
      <c r="F11" s="521"/>
      <c r="G11" s="523"/>
      <c r="I11" s="92"/>
      <c r="J11" s="92"/>
    </row>
    <row r="12" spans="1:10" ht="39" customHeight="1">
      <c r="A12" s="724" t="s">
        <v>453</v>
      </c>
      <c r="B12" s="48"/>
      <c r="C12" s="49"/>
      <c r="D12" s="45">
        <f>514504+408981</f>
        <v>923485</v>
      </c>
      <c r="E12" s="521"/>
      <c r="F12" s="521"/>
      <c r="G12" s="523"/>
      <c r="I12" s="92"/>
      <c r="J12" s="92"/>
    </row>
    <row r="13" spans="1:10" ht="46.5" customHeight="1">
      <c r="A13" s="528"/>
      <c r="B13" s="28"/>
      <c r="C13" s="50"/>
      <c r="D13" s="44" t="s">
        <v>537</v>
      </c>
      <c r="E13" s="516"/>
      <c r="F13" s="516"/>
      <c r="G13" s="524"/>
      <c r="H13" s="234"/>
      <c r="I13" s="9"/>
      <c r="J13" s="9"/>
    </row>
    <row r="14" spans="1:10" ht="53.25" hidden="1" customHeight="1">
      <c r="A14" s="527" t="s">
        <v>451</v>
      </c>
      <c r="B14" s="235" t="s">
        <v>449</v>
      </c>
      <c r="C14" s="236">
        <v>2271</v>
      </c>
      <c r="D14" s="237">
        <v>0</v>
      </c>
      <c r="E14" s="734" t="s">
        <v>112</v>
      </c>
      <c r="F14" s="751" t="s">
        <v>19</v>
      </c>
      <c r="G14" s="343" t="s">
        <v>57</v>
      </c>
    </row>
    <row r="15" spans="1:10" ht="39.75" hidden="1" customHeight="1">
      <c r="A15" s="528"/>
      <c r="B15" s="238"/>
      <c r="C15" s="239"/>
      <c r="D15" s="240" t="s">
        <v>381</v>
      </c>
      <c r="E15" s="751"/>
      <c r="F15" s="751"/>
      <c r="G15" s="344" t="s">
        <v>360</v>
      </c>
    </row>
    <row r="16" spans="1:10" ht="39.75" hidden="1" customHeight="1">
      <c r="A16" s="527" t="s">
        <v>452</v>
      </c>
      <c r="B16" s="238"/>
      <c r="C16" s="239"/>
      <c r="D16" s="237">
        <v>0</v>
      </c>
      <c r="E16" s="751"/>
      <c r="F16" s="751"/>
      <c r="G16" s="343" t="s">
        <v>57</v>
      </c>
    </row>
    <row r="17" spans="1:11" ht="39.75" hidden="1" customHeight="1">
      <c r="A17" s="724"/>
      <c r="B17" s="238"/>
      <c r="C17" s="239"/>
      <c r="D17" s="240" t="s">
        <v>382</v>
      </c>
      <c r="E17" s="751"/>
      <c r="F17" s="751"/>
      <c r="G17" s="344" t="s">
        <v>360</v>
      </c>
    </row>
    <row r="18" spans="1:11" ht="39.75" hidden="1" customHeight="1">
      <c r="A18" s="724" t="s">
        <v>454</v>
      </c>
      <c r="B18" s="238"/>
      <c r="C18" s="239"/>
      <c r="D18" s="237">
        <v>0</v>
      </c>
      <c r="E18" s="751"/>
      <c r="F18" s="751"/>
      <c r="G18" s="343" t="s">
        <v>57</v>
      </c>
    </row>
    <row r="19" spans="1:11" ht="37.5" hidden="1" customHeight="1">
      <c r="A19" s="528"/>
      <c r="B19" s="241"/>
      <c r="C19" s="242"/>
      <c r="D19" s="240" t="s">
        <v>382</v>
      </c>
      <c r="E19" s="735"/>
      <c r="F19" s="735"/>
      <c r="G19" s="344" t="s">
        <v>360</v>
      </c>
    </row>
    <row r="20" spans="1:11" ht="25.5">
      <c r="A20" s="345" t="s">
        <v>6</v>
      </c>
      <c r="B20" s="6"/>
      <c r="C20" s="4"/>
      <c r="D20" s="24">
        <f>D8+D10+D12+D14+D16+D18</f>
        <v>8355000</v>
      </c>
      <c r="E20" s="4"/>
      <c r="F20" s="4"/>
      <c r="G20" s="346"/>
      <c r="H20" s="47"/>
      <c r="J20" s="9"/>
    </row>
    <row r="21" spans="1:11" ht="57" customHeight="1">
      <c r="A21" s="527" t="s">
        <v>543</v>
      </c>
      <c r="B21" s="27" t="s">
        <v>450</v>
      </c>
      <c r="C21" s="752">
        <v>2272</v>
      </c>
      <c r="D21" s="163">
        <f>194410.56+95638.44</f>
        <v>290049</v>
      </c>
      <c r="E21" s="544" t="s">
        <v>179</v>
      </c>
      <c r="F21" s="515" t="s">
        <v>19</v>
      </c>
      <c r="G21" s="584" t="s">
        <v>584</v>
      </c>
    </row>
    <row r="22" spans="1:11" ht="27.75" customHeight="1">
      <c r="A22" s="528"/>
      <c r="B22" s="48"/>
      <c r="C22" s="753"/>
      <c r="D22" s="44" t="s">
        <v>482</v>
      </c>
      <c r="E22" s="507"/>
      <c r="F22" s="516"/>
      <c r="G22" s="524"/>
    </row>
    <row r="23" spans="1:11" ht="59.25" customHeight="1">
      <c r="A23" s="725" t="s">
        <v>544</v>
      </c>
      <c r="B23" s="554" t="s">
        <v>455</v>
      </c>
      <c r="C23" s="758">
        <v>2272</v>
      </c>
      <c r="D23" s="163">
        <f>192412.56+95638.44</f>
        <v>288051</v>
      </c>
      <c r="E23" s="544" t="s">
        <v>179</v>
      </c>
      <c r="F23" s="544" t="s">
        <v>19</v>
      </c>
      <c r="G23" s="587" t="s">
        <v>52</v>
      </c>
    </row>
    <row r="24" spans="1:11" ht="35.25" customHeight="1">
      <c r="A24" s="726"/>
      <c r="B24" s="555"/>
      <c r="C24" s="759"/>
      <c r="D24" s="243" t="s">
        <v>376</v>
      </c>
      <c r="E24" s="507"/>
      <c r="F24" s="507"/>
      <c r="G24" s="578"/>
      <c r="H24" s="9"/>
      <c r="J24" s="9"/>
    </row>
    <row r="25" spans="1:11" ht="48" hidden="1" customHeight="1">
      <c r="A25" s="725" t="s">
        <v>456</v>
      </c>
      <c r="B25" s="235" t="s">
        <v>450</v>
      </c>
      <c r="C25" s="732">
        <v>2272</v>
      </c>
      <c r="D25" s="237">
        <v>0</v>
      </c>
      <c r="E25" s="734" t="s">
        <v>112</v>
      </c>
      <c r="F25" s="734" t="s">
        <v>24</v>
      </c>
      <c r="G25" s="749" t="s">
        <v>378</v>
      </c>
    </row>
    <row r="26" spans="1:11" ht="48" hidden="1" customHeight="1">
      <c r="A26" s="726"/>
      <c r="B26" s="238"/>
      <c r="C26" s="733"/>
      <c r="D26" s="240" t="s">
        <v>377</v>
      </c>
      <c r="E26" s="735"/>
      <c r="F26" s="735"/>
      <c r="G26" s="750"/>
    </row>
    <row r="27" spans="1:11" ht="61.5" hidden="1" customHeight="1">
      <c r="A27" s="527" t="s">
        <v>458</v>
      </c>
      <c r="B27" s="235" t="s">
        <v>457</v>
      </c>
      <c r="C27" s="732">
        <v>2272</v>
      </c>
      <c r="D27" s="237">
        <v>0</v>
      </c>
      <c r="E27" s="734" t="s">
        <v>55</v>
      </c>
      <c r="F27" s="734" t="s">
        <v>24</v>
      </c>
      <c r="G27" s="749" t="s">
        <v>379</v>
      </c>
    </row>
    <row r="28" spans="1:11" ht="51" hidden="1" customHeight="1">
      <c r="A28" s="528"/>
      <c r="B28" s="241"/>
      <c r="C28" s="733"/>
      <c r="D28" s="240" t="s">
        <v>380</v>
      </c>
      <c r="E28" s="735"/>
      <c r="F28" s="735"/>
      <c r="G28" s="750"/>
    </row>
    <row r="29" spans="1:11" ht="29.25" customHeight="1">
      <c r="A29" s="347" t="s">
        <v>7</v>
      </c>
      <c r="B29" s="25"/>
      <c r="C29" s="25"/>
      <c r="D29" s="26">
        <f>D21+D23+D25+D27</f>
        <v>578100</v>
      </c>
      <c r="E29" s="25"/>
      <c r="F29" s="25"/>
      <c r="G29" s="348"/>
      <c r="H29" s="47"/>
    </row>
    <row r="30" spans="1:11" ht="41.25" customHeight="1">
      <c r="A30" s="527" t="s">
        <v>478</v>
      </c>
      <c r="B30" s="13" t="s">
        <v>459</v>
      </c>
      <c r="C30" s="500">
        <v>2273</v>
      </c>
      <c r="D30" s="145">
        <f>8013900-6249.19</f>
        <v>8007650.8099999996</v>
      </c>
      <c r="E30" s="491" t="s">
        <v>484</v>
      </c>
      <c r="F30" s="495" t="s">
        <v>475</v>
      </c>
      <c r="G30" s="769" t="s">
        <v>581</v>
      </c>
      <c r="H30" s="47"/>
      <c r="K30" s="9"/>
    </row>
    <row r="31" spans="1:11" ht="57.75" customHeight="1">
      <c r="A31" s="528"/>
      <c r="B31" s="14"/>
      <c r="C31" s="501"/>
      <c r="D31" s="44" t="s">
        <v>585</v>
      </c>
      <c r="E31" s="498"/>
      <c r="F31" s="499"/>
      <c r="G31" s="770"/>
      <c r="H31" s="47"/>
      <c r="K31" s="9"/>
    </row>
    <row r="32" spans="1:11" ht="85.5" customHeight="1">
      <c r="A32" s="525" t="s">
        <v>651</v>
      </c>
      <c r="B32" s="490" t="s">
        <v>653</v>
      </c>
      <c r="C32" s="501">
        <v>2273</v>
      </c>
      <c r="D32" s="143">
        <v>1750147.13</v>
      </c>
      <c r="E32" s="490" t="s">
        <v>636</v>
      </c>
      <c r="F32" s="496" t="s">
        <v>272</v>
      </c>
      <c r="G32" s="493" t="s">
        <v>652</v>
      </c>
      <c r="H32" s="47"/>
      <c r="K32" s="9"/>
    </row>
    <row r="33" spans="1:11" ht="60.75" customHeight="1" thickBot="1">
      <c r="A33" s="602"/>
      <c r="B33" s="490"/>
      <c r="C33" s="501"/>
      <c r="D33" s="44" t="s">
        <v>656</v>
      </c>
      <c r="E33" s="23" t="s">
        <v>654</v>
      </c>
      <c r="F33" s="496"/>
      <c r="G33" s="493"/>
      <c r="H33" s="47"/>
      <c r="K33" s="9"/>
    </row>
    <row r="34" spans="1:11" ht="44.25" hidden="1" customHeight="1">
      <c r="A34" s="724" t="s">
        <v>462</v>
      </c>
      <c r="B34" s="23"/>
      <c r="C34" s="501"/>
      <c r="D34" s="109">
        <v>0</v>
      </c>
      <c r="E34" s="490"/>
      <c r="F34" s="496"/>
      <c r="G34" s="493"/>
      <c r="H34" s="47"/>
      <c r="K34" s="9"/>
    </row>
    <row r="35" spans="1:11" ht="43.5" hidden="1" customHeight="1">
      <c r="A35" s="528"/>
      <c r="B35" s="14"/>
      <c r="C35" s="502"/>
      <c r="D35" s="44" t="s">
        <v>400</v>
      </c>
      <c r="E35" s="490"/>
      <c r="F35" s="496"/>
      <c r="G35" s="493"/>
      <c r="H35" s="47"/>
      <c r="K35" s="9"/>
    </row>
    <row r="36" spans="1:11" ht="58.5" hidden="1" customHeight="1">
      <c r="A36" s="527" t="s">
        <v>464</v>
      </c>
      <c r="B36" s="290" t="s">
        <v>463</v>
      </c>
      <c r="C36" s="338">
        <v>2273</v>
      </c>
      <c r="D36" s="143">
        <v>0</v>
      </c>
      <c r="E36" s="490"/>
      <c r="F36" s="496"/>
      <c r="G36" s="493"/>
      <c r="H36" s="47"/>
      <c r="K36" s="9"/>
    </row>
    <row r="37" spans="1:11" ht="42" hidden="1" customHeight="1" thickBot="1">
      <c r="A37" s="768"/>
      <c r="B37" s="165"/>
      <c r="C37" s="248"/>
      <c r="D37" s="44" t="s">
        <v>401</v>
      </c>
      <c r="E37" s="492"/>
      <c r="F37" s="497"/>
      <c r="G37" s="494"/>
      <c r="H37" s="47">
        <v>8013900</v>
      </c>
      <c r="I37" s="9">
        <f>D30+D32+D34+D36</f>
        <v>9757797.9399999995</v>
      </c>
      <c r="J37" s="9">
        <f>H37-I37</f>
        <v>-1743897.9399999995</v>
      </c>
      <c r="K37" s="9"/>
    </row>
    <row r="38" spans="1:11" ht="56.25" hidden="1" customHeight="1">
      <c r="A38" s="754" t="s">
        <v>460</v>
      </c>
      <c r="B38" s="727" t="s">
        <v>465</v>
      </c>
      <c r="C38" s="173">
        <v>2273</v>
      </c>
      <c r="D38" s="174">
        <v>0</v>
      </c>
      <c r="E38" s="730" t="s">
        <v>81</v>
      </c>
      <c r="F38" s="170" t="s">
        <v>476</v>
      </c>
      <c r="G38" s="247" t="s">
        <v>52</v>
      </c>
      <c r="H38" s="47"/>
      <c r="K38" s="9"/>
    </row>
    <row r="39" spans="1:11" ht="38.25" hidden="1" customHeight="1">
      <c r="A39" s="757"/>
      <c r="B39" s="728"/>
      <c r="C39" s="172"/>
      <c r="D39" s="167" t="s">
        <v>402</v>
      </c>
      <c r="E39" s="730"/>
      <c r="F39" s="169"/>
      <c r="G39" s="175" t="s">
        <v>358</v>
      </c>
      <c r="H39" s="47"/>
      <c r="K39" s="9"/>
    </row>
    <row r="40" spans="1:11" ht="54.75" hidden="1" customHeight="1">
      <c r="A40" s="754" t="s">
        <v>461</v>
      </c>
      <c r="B40" s="728"/>
      <c r="C40" s="171">
        <v>2273</v>
      </c>
      <c r="D40" s="168">
        <v>0</v>
      </c>
      <c r="E40" s="730"/>
      <c r="F40" s="166" t="s">
        <v>476</v>
      </c>
      <c r="G40" s="196" t="s">
        <v>52</v>
      </c>
      <c r="H40" s="47"/>
      <c r="K40" s="9"/>
    </row>
    <row r="41" spans="1:11" ht="36.75" hidden="1" customHeight="1">
      <c r="A41" s="756"/>
      <c r="B41" s="728"/>
      <c r="C41" s="172"/>
      <c r="D41" s="167" t="s">
        <v>403</v>
      </c>
      <c r="E41" s="730"/>
      <c r="F41" s="169"/>
      <c r="G41" s="175"/>
      <c r="H41" s="47"/>
      <c r="K41" s="9"/>
    </row>
    <row r="42" spans="1:11" ht="54" hidden="1" customHeight="1">
      <c r="A42" s="756" t="s">
        <v>462</v>
      </c>
      <c r="B42" s="728"/>
      <c r="C42" s="171"/>
      <c r="D42" s="168">
        <v>0</v>
      </c>
      <c r="E42" s="730"/>
      <c r="F42" s="166" t="s">
        <v>24</v>
      </c>
      <c r="G42" s="196" t="s">
        <v>52</v>
      </c>
      <c r="H42" s="47"/>
      <c r="K42" s="9"/>
    </row>
    <row r="43" spans="1:11" ht="31.5" hidden="1" customHeight="1">
      <c r="A43" s="757"/>
      <c r="B43" s="728"/>
      <c r="C43" s="172">
        <v>2273</v>
      </c>
      <c r="D43" s="167" t="s">
        <v>404</v>
      </c>
      <c r="E43" s="730"/>
      <c r="F43" s="169"/>
      <c r="G43" s="175"/>
      <c r="H43" s="47"/>
      <c r="K43" s="9"/>
    </row>
    <row r="44" spans="1:11" ht="65.25" hidden="1" customHeight="1">
      <c r="A44" s="754" t="s">
        <v>464</v>
      </c>
      <c r="B44" s="728"/>
      <c r="C44" s="173">
        <v>2273</v>
      </c>
      <c r="D44" s="174">
        <v>0</v>
      </c>
      <c r="E44" s="730"/>
      <c r="F44" s="170" t="s">
        <v>24</v>
      </c>
      <c r="G44" s="196" t="s">
        <v>52</v>
      </c>
      <c r="H44" s="47"/>
      <c r="K44" s="9"/>
    </row>
    <row r="45" spans="1:11" ht="33" hidden="1" customHeight="1" thickBot="1">
      <c r="A45" s="755"/>
      <c r="B45" s="729"/>
      <c r="C45" s="176"/>
      <c r="D45" s="177" t="s">
        <v>405</v>
      </c>
      <c r="E45" s="731"/>
      <c r="F45" s="178"/>
      <c r="G45" s="179"/>
      <c r="H45" s="47">
        <f>D38+D40+D42+D44</f>
        <v>0</v>
      </c>
      <c r="I45" t="s">
        <v>397</v>
      </c>
      <c r="K45" s="9"/>
    </row>
    <row r="46" spans="1:11" ht="54.75" customHeight="1">
      <c r="A46" s="766" t="s">
        <v>467</v>
      </c>
      <c r="B46" s="717" t="s">
        <v>466</v>
      </c>
      <c r="C46" s="467">
        <v>2273</v>
      </c>
      <c r="D46" s="213">
        <v>6249.19</v>
      </c>
      <c r="E46" s="720" t="s">
        <v>112</v>
      </c>
      <c r="F46" s="463" t="s">
        <v>26</v>
      </c>
      <c r="G46" s="468" t="s">
        <v>586</v>
      </c>
      <c r="H46" s="47"/>
      <c r="K46" s="9"/>
    </row>
    <row r="47" spans="1:11" ht="48" customHeight="1" thickBot="1">
      <c r="A47" s="767"/>
      <c r="B47" s="718"/>
      <c r="C47" s="464"/>
      <c r="D47" s="214" t="s">
        <v>583</v>
      </c>
      <c r="E47" s="516"/>
      <c r="F47" s="461"/>
      <c r="G47" s="471" t="s">
        <v>582</v>
      </c>
      <c r="H47" s="47"/>
      <c r="K47" s="9"/>
    </row>
    <row r="48" spans="1:11" ht="44.25" hidden="1" customHeight="1">
      <c r="A48" s="760" t="s">
        <v>468</v>
      </c>
      <c r="B48" s="718"/>
      <c r="C48" s="762">
        <v>2273</v>
      </c>
      <c r="D48" s="215">
        <v>0</v>
      </c>
      <c r="E48" s="720" t="s">
        <v>112</v>
      </c>
      <c r="F48" s="515" t="s">
        <v>24</v>
      </c>
      <c r="G48" s="584" t="s">
        <v>52</v>
      </c>
      <c r="H48" s="47"/>
      <c r="K48" s="9"/>
    </row>
    <row r="49" spans="1:11" ht="35.25" hidden="1" customHeight="1" thickBot="1">
      <c r="A49" s="761"/>
      <c r="B49" s="718"/>
      <c r="C49" s="763"/>
      <c r="D49" s="214" t="s">
        <v>398</v>
      </c>
      <c r="E49" s="516"/>
      <c r="F49" s="516"/>
      <c r="G49" s="524"/>
      <c r="H49" s="47"/>
      <c r="K49" s="9"/>
    </row>
    <row r="50" spans="1:11" ht="38.25" hidden="1" customHeight="1">
      <c r="A50" s="603" t="s">
        <v>469</v>
      </c>
      <c r="B50" s="718"/>
      <c r="C50" s="464">
        <v>2273</v>
      </c>
      <c r="D50" s="216">
        <v>0</v>
      </c>
      <c r="E50" s="720" t="s">
        <v>112</v>
      </c>
      <c r="F50" s="461" t="s">
        <v>24</v>
      </c>
      <c r="G50" s="462" t="s">
        <v>52</v>
      </c>
      <c r="H50" s="47"/>
      <c r="K50" s="9"/>
    </row>
    <row r="51" spans="1:11" ht="34.5" hidden="1" customHeight="1">
      <c r="A51" s="604"/>
      <c r="B51" s="718"/>
      <c r="C51" s="464"/>
      <c r="D51" s="44" t="s">
        <v>399</v>
      </c>
      <c r="E51" s="516"/>
      <c r="F51" s="461"/>
      <c r="G51" s="462"/>
      <c r="H51" s="47"/>
      <c r="K51" s="9"/>
    </row>
    <row r="52" spans="1:11" ht="25.5" hidden="1" customHeight="1">
      <c r="A52" s="607" t="s">
        <v>383</v>
      </c>
      <c r="B52" s="718"/>
      <c r="C52" s="464">
        <v>2273</v>
      </c>
      <c r="D52" s="164">
        <v>0</v>
      </c>
      <c r="E52" s="521" t="s">
        <v>384</v>
      </c>
      <c r="F52" s="461" t="s">
        <v>24</v>
      </c>
      <c r="G52" s="462" t="s">
        <v>52</v>
      </c>
      <c r="H52" s="47"/>
      <c r="K52" s="9"/>
    </row>
    <row r="53" spans="1:11" ht="41.25" hidden="1" customHeight="1" thickBot="1">
      <c r="A53" s="608"/>
      <c r="B53" s="719"/>
      <c r="C53" s="469"/>
      <c r="D53" s="470" t="s">
        <v>386</v>
      </c>
      <c r="E53" s="721"/>
      <c r="F53" s="465"/>
      <c r="G53" s="466"/>
      <c r="H53" s="47"/>
      <c r="K53" s="9"/>
    </row>
    <row r="54" spans="1:11" ht="19.5" thickBot="1">
      <c r="A54" s="182" t="s">
        <v>8</v>
      </c>
      <c r="B54" s="183"/>
      <c r="C54" s="184"/>
      <c r="D54" s="203">
        <f>D30+D32+D34+D36+D38+D40+D42+D44+D46+D48+D50</f>
        <v>9764047.129999999</v>
      </c>
      <c r="E54" s="184"/>
      <c r="F54" s="184"/>
      <c r="G54" s="185"/>
      <c r="H54" s="47"/>
      <c r="K54" s="9"/>
    </row>
    <row r="55" spans="1:11" ht="43.5" customHeight="1">
      <c r="A55" s="605" t="s">
        <v>494</v>
      </c>
      <c r="B55" s="202" t="s">
        <v>470</v>
      </c>
      <c r="C55" s="712">
        <v>2274</v>
      </c>
      <c r="D55" s="205">
        <v>1242300</v>
      </c>
      <c r="E55" s="632" t="s">
        <v>489</v>
      </c>
      <c r="F55" s="714" t="s">
        <v>116</v>
      </c>
      <c r="G55" s="715" t="s">
        <v>57</v>
      </c>
    </row>
    <row r="56" spans="1:11" ht="66" customHeight="1">
      <c r="A56" s="557"/>
      <c r="B56" s="28"/>
      <c r="C56" s="713"/>
      <c r="D56" s="336" t="s">
        <v>477</v>
      </c>
      <c r="E56" s="508"/>
      <c r="F56" s="659"/>
      <c r="G56" s="716"/>
    </row>
    <row r="57" spans="1:11" ht="32.25" customHeight="1" thickBot="1">
      <c r="A57" s="206" t="s">
        <v>54</v>
      </c>
      <c r="B57" s="193"/>
      <c r="C57" s="194"/>
      <c r="D57" s="207">
        <f>D55</f>
        <v>1242300</v>
      </c>
      <c r="E57" s="194"/>
      <c r="F57" s="194"/>
      <c r="G57" s="195"/>
      <c r="H57" s="47"/>
    </row>
    <row r="58" spans="1:11" ht="28.5" customHeight="1">
      <c r="A58" s="605" t="s">
        <v>546</v>
      </c>
      <c r="B58" s="710" t="s">
        <v>471</v>
      </c>
      <c r="C58" s="722">
        <v>2275</v>
      </c>
      <c r="D58" s="69">
        <v>124900</v>
      </c>
      <c r="E58" s="702" t="s">
        <v>488</v>
      </c>
      <c r="F58" s="625" t="s">
        <v>19</v>
      </c>
      <c r="G58" s="541" t="s">
        <v>52</v>
      </c>
      <c r="H58" s="47"/>
    </row>
    <row r="59" spans="1:11" ht="54.75" customHeight="1" thickBot="1">
      <c r="A59" s="557"/>
      <c r="B59" s="711"/>
      <c r="C59" s="723"/>
      <c r="D59" s="39" t="s">
        <v>486</v>
      </c>
      <c r="E59" s="703"/>
      <c r="F59" s="543"/>
      <c r="G59" s="520"/>
      <c r="H59" s="47"/>
    </row>
    <row r="60" spans="1:11" ht="27" customHeight="1">
      <c r="A60" s="556" t="s">
        <v>485</v>
      </c>
      <c r="B60" s="710" t="s">
        <v>495</v>
      </c>
      <c r="C60" s="68"/>
      <c r="D60" s="251">
        <f>10441100-858100</f>
        <v>9583000</v>
      </c>
      <c r="E60" s="702" t="s">
        <v>488</v>
      </c>
      <c r="F60" s="625" t="s">
        <v>116</v>
      </c>
      <c r="G60" s="541" t="s">
        <v>633</v>
      </c>
      <c r="H60" s="47"/>
    </row>
    <row r="61" spans="1:11" ht="43.5" customHeight="1" thickBot="1">
      <c r="A61" s="606"/>
      <c r="B61" s="711"/>
      <c r="C61" s="70">
        <v>2275</v>
      </c>
      <c r="D61" s="39" t="s">
        <v>627</v>
      </c>
      <c r="E61" s="703"/>
      <c r="F61" s="543"/>
      <c r="G61" s="520"/>
      <c r="H61" s="47"/>
    </row>
    <row r="62" spans="1:11" ht="26.25" thickBot="1">
      <c r="A62" s="187" t="s">
        <v>95</v>
      </c>
      <c r="B62" s="183"/>
      <c r="C62" s="184"/>
      <c r="D62" s="203">
        <f>D58+D60</f>
        <v>9707900</v>
      </c>
      <c r="E62" s="184"/>
      <c r="F62" s="184"/>
      <c r="G62" s="204"/>
      <c r="H62" s="47"/>
      <c r="J62" s="9"/>
    </row>
    <row r="63" spans="1:11" ht="51.75" hidden="1" customHeight="1">
      <c r="A63" s="602" t="s">
        <v>140</v>
      </c>
      <c r="B63" s="23" t="s">
        <v>18</v>
      </c>
      <c r="C63" s="685">
        <v>2210</v>
      </c>
      <c r="D63" s="54">
        <v>0</v>
      </c>
      <c r="E63" s="521" t="s">
        <v>11</v>
      </c>
      <c r="F63" s="570" t="s">
        <v>24</v>
      </c>
      <c r="G63" s="522" t="s">
        <v>52</v>
      </c>
    </row>
    <row r="64" spans="1:11" ht="28.5" hidden="1" customHeight="1">
      <c r="A64" s="526"/>
      <c r="B64" s="14"/>
      <c r="C64" s="506"/>
      <c r="D64" s="41" t="s">
        <v>250</v>
      </c>
      <c r="E64" s="516"/>
      <c r="F64" s="510"/>
      <c r="G64" s="512"/>
    </row>
    <row r="65" spans="1:8" ht="40.5" hidden="1" customHeight="1">
      <c r="A65" s="525" t="s">
        <v>129</v>
      </c>
      <c r="B65" s="13" t="s">
        <v>78</v>
      </c>
      <c r="C65" s="505">
        <v>2210</v>
      </c>
      <c r="D65" s="61">
        <v>0</v>
      </c>
      <c r="E65" s="521" t="s">
        <v>11</v>
      </c>
      <c r="F65" s="509" t="s">
        <v>24</v>
      </c>
      <c r="G65" s="511" t="s">
        <v>57</v>
      </c>
    </row>
    <row r="66" spans="1:8" ht="36.75" hidden="1" customHeight="1">
      <c r="A66" s="526"/>
      <c r="B66" s="14"/>
      <c r="C66" s="506"/>
      <c r="D66" s="12" t="s">
        <v>251</v>
      </c>
      <c r="E66" s="516"/>
      <c r="F66" s="510"/>
      <c r="G66" s="512"/>
    </row>
    <row r="67" spans="1:8" ht="24.75" hidden="1" customHeight="1">
      <c r="A67" s="349" t="s">
        <v>128</v>
      </c>
      <c r="B67" s="13" t="s">
        <v>78</v>
      </c>
      <c r="C67" s="326">
        <v>2210</v>
      </c>
      <c r="D67" s="61">
        <v>0</v>
      </c>
      <c r="E67" s="521" t="s">
        <v>11</v>
      </c>
      <c r="F67" s="509" t="s">
        <v>26</v>
      </c>
      <c r="G67" s="511" t="s">
        <v>57</v>
      </c>
    </row>
    <row r="68" spans="1:8" ht="30" hidden="1" customHeight="1">
      <c r="A68" s="349"/>
      <c r="B68" s="14"/>
      <c r="C68" s="326"/>
      <c r="D68" s="12" t="s">
        <v>252</v>
      </c>
      <c r="E68" s="516"/>
      <c r="F68" s="510"/>
      <c r="G68" s="512"/>
      <c r="H68" s="92"/>
    </row>
    <row r="69" spans="1:8" ht="30.75" hidden="1" customHeight="1">
      <c r="A69" s="525" t="s">
        <v>122</v>
      </c>
      <c r="B69" s="58" t="s">
        <v>234</v>
      </c>
      <c r="C69" s="294">
        <v>2210</v>
      </c>
      <c r="D69" s="80">
        <v>0</v>
      </c>
      <c r="E69" s="521" t="s">
        <v>11</v>
      </c>
      <c r="F69" s="509" t="s">
        <v>24</v>
      </c>
      <c r="G69" s="511" t="s">
        <v>52</v>
      </c>
    </row>
    <row r="70" spans="1:8" ht="37.5" hidden="1" customHeight="1">
      <c r="A70" s="526"/>
      <c r="B70" s="14"/>
      <c r="C70" s="295"/>
      <c r="D70" s="20" t="s">
        <v>124</v>
      </c>
      <c r="E70" s="516"/>
      <c r="F70" s="510"/>
      <c r="G70" s="512"/>
    </row>
    <row r="71" spans="1:8" ht="26.25" hidden="1" customHeight="1">
      <c r="A71" s="350" t="s">
        <v>53</v>
      </c>
      <c r="B71" s="276" t="s">
        <v>51</v>
      </c>
      <c r="C71" s="278">
        <v>2210</v>
      </c>
      <c r="D71" s="56">
        <v>0</v>
      </c>
      <c r="E71" s="509" t="s">
        <v>11</v>
      </c>
      <c r="F71" s="296" t="s">
        <v>24</v>
      </c>
      <c r="G71" s="274" t="s">
        <v>52</v>
      </c>
    </row>
    <row r="72" spans="1:8" ht="27" hidden="1" customHeight="1">
      <c r="A72" s="351"/>
      <c r="B72" s="277"/>
      <c r="C72" s="279"/>
      <c r="D72" s="55" t="s">
        <v>237</v>
      </c>
      <c r="E72" s="510"/>
      <c r="F72" s="297"/>
      <c r="G72" s="275"/>
      <c r="H72" s="92"/>
    </row>
    <row r="73" spans="1:8" ht="25.5" hidden="1" customHeight="1">
      <c r="A73" s="350" t="s">
        <v>173</v>
      </c>
      <c r="B73" s="63" t="s">
        <v>86</v>
      </c>
      <c r="C73" s="278">
        <v>2210</v>
      </c>
      <c r="D73" s="56">
        <v>0</v>
      </c>
      <c r="E73" s="509" t="s">
        <v>171</v>
      </c>
      <c r="F73" s="296" t="s">
        <v>117</v>
      </c>
      <c r="G73" s="274" t="s">
        <v>52</v>
      </c>
      <c r="H73" s="92"/>
    </row>
    <row r="74" spans="1:8" ht="25.5" hidden="1" customHeight="1">
      <c r="A74" s="351"/>
      <c r="B74" s="277"/>
      <c r="C74" s="279"/>
      <c r="D74" s="55" t="s">
        <v>172</v>
      </c>
      <c r="E74" s="510"/>
      <c r="F74" s="297"/>
      <c r="G74" s="275"/>
      <c r="H74" s="92"/>
    </row>
    <row r="75" spans="1:8" ht="25.5" hidden="1" customHeight="1">
      <c r="A75" s="350" t="s">
        <v>175</v>
      </c>
      <c r="B75" s="63" t="s">
        <v>174</v>
      </c>
      <c r="C75" s="278">
        <v>2210</v>
      </c>
      <c r="D75" s="56">
        <v>0</v>
      </c>
      <c r="E75" s="509" t="s">
        <v>179</v>
      </c>
      <c r="F75" s="296" t="s">
        <v>117</v>
      </c>
      <c r="G75" s="274" t="s">
        <v>52</v>
      </c>
      <c r="H75" s="92"/>
    </row>
    <row r="76" spans="1:8" ht="25.5" hidden="1" customHeight="1">
      <c r="A76" s="351"/>
      <c r="B76" s="277"/>
      <c r="C76" s="279"/>
      <c r="D76" s="55" t="s">
        <v>262</v>
      </c>
      <c r="E76" s="510"/>
      <c r="F76" s="297"/>
      <c r="G76" s="275"/>
      <c r="H76" s="92"/>
    </row>
    <row r="77" spans="1:8" ht="25.5" hidden="1" customHeight="1">
      <c r="A77" s="350"/>
      <c r="B77" s="63" t="s">
        <v>176</v>
      </c>
      <c r="C77" s="278">
        <v>2210</v>
      </c>
      <c r="D77" s="56">
        <v>0</v>
      </c>
      <c r="E77" s="509" t="s">
        <v>179</v>
      </c>
      <c r="F77" s="296" t="s">
        <v>117</v>
      </c>
      <c r="G77" s="274" t="s">
        <v>52</v>
      </c>
      <c r="H77" s="92"/>
    </row>
    <row r="78" spans="1:8" ht="25.5" hidden="1" customHeight="1">
      <c r="A78" s="351"/>
      <c r="B78" s="277"/>
      <c r="C78" s="279"/>
      <c r="D78" s="55" t="s">
        <v>238</v>
      </c>
      <c r="E78" s="510"/>
      <c r="F78" s="297"/>
      <c r="G78" s="275"/>
      <c r="H78" s="92"/>
    </row>
    <row r="79" spans="1:8" ht="25.5" hidden="1" customHeight="1">
      <c r="A79" s="350" t="s">
        <v>178</v>
      </c>
      <c r="B79" s="63" t="s">
        <v>177</v>
      </c>
      <c r="C79" s="278">
        <v>2210</v>
      </c>
      <c r="D79" s="56">
        <v>0</v>
      </c>
      <c r="E79" s="509" t="s">
        <v>180</v>
      </c>
      <c r="F79" s="296" t="s">
        <v>117</v>
      </c>
      <c r="G79" s="274" t="s">
        <v>52</v>
      </c>
      <c r="H79" s="92"/>
    </row>
    <row r="80" spans="1:8" ht="25.5" hidden="1" customHeight="1">
      <c r="A80" s="351"/>
      <c r="B80" s="277"/>
      <c r="C80" s="279"/>
      <c r="D80" s="55" t="s">
        <v>181</v>
      </c>
      <c r="E80" s="510"/>
      <c r="F80" s="297"/>
      <c r="G80" s="275"/>
    </row>
    <row r="81" spans="1:8" ht="37.5" hidden="1" customHeight="1">
      <c r="A81" s="350" t="s">
        <v>178</v>
      </c>
      <c r="B81" s="63" t="s">
        <v>177</v>
      </c>
      <c r="C81" s="278">
        <v>2210</v>
      </c>
      <c r="D81" s="80">
        <v>0</v>
      </c>
      <c r="E81" s="509" t="s">
        <v>180</v>
      </c>
      <c r="F81" s="296" t="s">
        <v>117</v>
      </c>
      <c r="G81" s="274" t="s">
        <v>52</v>
      </c>
    </row>
    <row r="82" spans="1:8" ht="27" hidden="1" customHeight="1">
      <c r="A82" s="351"/>
      <c r="B82" s="277"/>
      <c r="C82" s="279"/>
      <c r="D82" s="55" t="s">
        <v>263</v>
      </c>
      <c r="E82" s="510"/>
      <c r="F82" s="297"/>
      <c r="G82" s="275"/>
      <c r="H82" s="92"/>
    </row>
    <row r="83" spans="1:8" ht="58.5" customHeight="1">
      <c r="A83" s="459" t="s">
        <v>527</v>
      </c>
      <c r="B83" s="458" t="s">
        <v>524</v>
      </c>
      <c r="C83" s="157">
        <v>2210</v>
      </c>
      <c r="D83" s="145">
        <f>9800+3400+4200+12600+3400+49900+4600+9800+553400-222464-96785</f>
        <v>331851</v>
      </c>
      <c r="E83" s="632" t="s">
        <v>488</v>
      </c>
      <c r="F83" s="460" t="s">
        <v>530</v>
      </c>
      <c r="G83" s="456" t="s">
        <v>635</v>
      </c>
    </row>
    <row r="84" spans="1:8" ht="51" customHeight="1">
      <c r="A84" s="485"/>
      <c r="B84" s="487"/>
      <c r="C84" s="261"/>
      <c r="D84" s="111" t="s">
        <v>675</v>
      </c>
      <c r="E84" s="508"/>
      <c r="F84" s="457"/>
      <c r="G84" s="356" t="s">
        <v>674</v>
      </c>
      <c r="H84" s="124"/>
    </row>
    <row r="85" spans="1:8" ht="56.25" customHeight="1">
      <c r="A85" s="503" t="s">
        <v>641</v>
      </c>
      <c r="B85" s="91" t="s">
        <v>637</v>
      </c>
      <c r="C85" s="262">
        <v>2210</v>
      </c>
      <c r="D85" s="252">
        <f>7360+29450-18160</f>
        <v>18650</v>
      </c>
      <c r="E85" s="509" t="s">
        <v>643</v>
      </c>
      <c r="F85" s="482" t="s">
        <v>242</v>
      </c>
      <c r="G85" s="486" t="s">
        <v>52</v>
      </c>
      <c r="H85" s="124"/>
    </row>
    <row r="86" spans="1:8" ht="42" customHeight="1" thickBot="1">
      <c r="A86" s="504"/>
      <c r="B86" s="487"/>
      <c r="C86" s="261"/>
      <c r="D86" s="111" t="s">
        <v>673</v>
      </c>
      <c r="E86" s="510"/>
      <c r="F86" s="483"/>
      <c r="G86" s="484" t="s">
        <v>672</v>
      </c>
      <c r="H86" s="124"/>
    </row>
    <row r="87" spans="1:8" ht="44.25" customHeight="1">
      <c r="A87" s="349" t="s">
        <v>525</v>
      </c>
      <c r="B87" s="91" t="s">
        <v>241</v>
      </c>
      <c r="C87" s="40">
        <v>2210</v>
      </c>
      <c r="D87" s="146">
        <f>216100+3900</f>
        <v>220000</v>
      </c>
      <c r="E87" s="702" t="s">
        <v>488</v>
      </c>
      <c r="F87" s="305" t="s">
        <v>117</v>
      </c>
      <c r="G87" s="330" t="s">
        <v>52</v>
      </c>
      <c r="H87" s="124"/>
    </row>
    <row r="88" spans="1:8" ht="31.5" customHeight="1">
      <c r="A88" s="352"/>
      <c r="B88" s="22"/>
      <c r="C88" s="21"/>
      <c r="D88" s="111" t="s">
        <v>526</v>
      </c>
      <c r="E88" s="703"/>
      <c r="F88" s="305"/>
      <c r="G88" s="353"/>
      <c r="H88" s="124" t="s">
        <v>183</v>
      </c>
    </row>
    <row r="89" spans="1:8" ht="27" hidden="1" customHeight="1">
      <c r="A89" s="525" t="s">
        <v>126</v>
      </c>
      <c r="B89" s="13" t="s">
        <v>79</v>
      </c>
      <c r="C89" s="505">
        <v>2210</v>
      </c>
      <c r="D89" s="80">
        <v>0</v>
      </c>
      <c r="E89" s="515" t="s">
        <v>11</v>
      </c>
      <c r="F89" s="509" t="s">
        <v>26</v>
      </c>
      <c r="G89" s="511" t="s">
        <v>57</v>
      </c>
    </row>
    <row r="90" spans="1:8" ht="45" hidden="1" customHeight="1">
      <c r="A90" s="526"/>
      <c r="B90" s="14"/>
      <c r="C90" s="506"/>
      <c r="D90" s="160" t="s">
        <v>239</v>
      </c>
      <c r="E90" s="516"/>
      <c r="F90" s="510"/>
      <c r="G90" s="512"/>
    </row>
    <row r="91" spans="1:8" ht="45" hidden="1" customHeight="1">
      <c r="A91" s="354" t="s">
        <v>204</v>
      </c>
      <c r="B91" s="108" t="s">
        <v>203</v>
      </c>
      <c r="C91" s="335">
        <v>2210</v>
      </c>
      <c r="D91" s="109">
        <v>0</v>
      </c>
      <c r="E91" s="544" t="s">
        <v>179</v>
      </c>
      <c r="F91" s="544" t="s">
        <v>107</v>
      </c>
      <c r="G91" s="331" t="s">
        <v>52</v>
      </c>
    </row>
    <row r="92" spans="1:8" ht="45" hidden="1" customHeight="1">
      <c r="A92" s="355"/>
      <c r="B92" s="110"/>
      <c r="C92" s="281"/>
      <c r="D92" s="111" t="s">
        <v>210</v>
      </c>
      <c r="E92" s="507"/>
      <c r="F92" s="507"/>
      <c r="G92" s="356"/>
    </row>
    <row r="93" spans="1:8" ht="48.75" hidden="1" customHeight="1">
      <c r="A93" s="350" t="s">
        <v>84</v>
      </c>
      <c r="B93" s="59" t="s">
        <v>83</v>
      </c>
      <c r="C93" s="515">
        <v>2210</v>
      </c>
      <c r="D93" s="80">
        <v>0</v>
      </c>
      <c r="E93" s="509" t="s">
        <v>179</v>
      </c>
      <c r="F93" s="509" t="s">
        <v>117</v>
      </c>
      <c r="G93" s="584" t="s">
        <v>52</v>
      </c>
    </row>
    <row r="94" spans="1:8" ht="37.5" hidden="1" customHeight="1">
      <c r="A94" s="357"/>
      <c r="B94" s="60"/>
      <c r="C94" s="516"/>
      <c r="D94" s="160" t="s">
        <v>253</v>
      </c>
      <c r="E94" s="510"/>
      <c r="F94" s="510"/>
      <c r="G94" s="524"/>
      <c r="H94" s="92"/>
    </row>
    <row r="95" spans="1:8" ht="37.5" hidden="1" customHeight="1">
      <c r="A95" s="358" t="s">
        <v>290</v>
      </c>
      <c r="B95" s="62" t="s">
        <v>289</v>
      </c>
      <c r="C95" s="282"/>
      <c r="D95" s="339">
        <v>0</v>
      </c>
      <c r="E95" s="509" t="s">
        <v>179</v>
      </c>
      <c r="F95" s="305" t="s">
        <v>107</v>
      </c>
      <c r="G95" s="584" t="s">
        <v>52</v>
      </c>
      <c r="H95" s="92"/>
    </row>
    <row r="96" spans="1:8" ht="37.5" hidden="1" customHeight="1">
      <c r="A96" s="358"/>
      <c r="B96" s="112"/>
      <c r="C96" s="282"/>
      <c r="D96" s="111" t="s">
        <v>255</v>
      </c>
      <c r="E96" s="510"/>
      <c r="F96" s="305"/>
      <c r="G96" s="524"/>
      <c r="H96" s="92"/>
    </row>
    <row r="97" spans="1:8" ht="26.25" hidden="1" customHeight="1">
      <c r="A97" s="609" t="s">
        <v>206</v>
      </c>
      <c r="B97" s="62" t="s">
        <v>85</v>
      </c>
      <c r="C97" s="509">
        <v>2210</v>
      </c>
      <c r="D97" s="109">
        <f>97839-22093.39-9829.5-45000-7350.89-906-12659.22</f>
        <v>0</v>
      </c>
      <c r="E97" s="509" t="s">
        <v>179</v>
      </c>
      <c r="F97" s="296" t="s">
        <v>223</v>
      </c>
      <c r="G97" s="274" t="s">
        <v>52</v>
      </c>
    </row>
    <row r="98" spans="1:8" ht="37.5" hidden="1" customHeight="1">
      <c r="A98" s="610"/>
      <c r="B98" s="334"/>
      <c r="C98" s="510"/>
      <c r="D98" s="111" t="s">
        <v>256</v>
      </c>
      <c r="E98" s="510"/>
      <c r="F98" s="2"/>
      <c r="G98" s="353"/>
      <c r="H98" s="92"/>
    </row>
    <row r="99" spans="1:8" ht="28.5" hidden="1" customHeight="1">
      <c r="A99" s="609" t="s">
        <v>522</v>
      </c>
      <c r="B99" s="62" t="s">
        <v>254</v>
      </c>
      <c r="C99" s="509">
        <v>2210</v>
      </c>
      <c r="D99" s="109">
        <v>0</v>
      </c>
      <c r="E99" s="509" t="s">
        <v>179</v>
      </c>
      <c r="F99" s="296" t="s">
        <v>223</v>
      </c>
      <c r="G99" s="274" t="s">
        <v>52</v>
      </c>
      <c r="H99" s="92"/>
    </row>
    <row r="100" spans="1:8" ht="37.5" hidden="1" customHeight="1">
      <c r="A100" s="610"/>
      <c r="B100" s="334"/>
      <c r="C100" s="510"/>
      <c r="D100" s="111" t="s">
        <v>523</v>
      </c>
      <c r="E100" s="510"/>
      <c r="F100" s="2"/>
      <c r="G100" s="353"/>
      <c r="H100" s="92"/>
    </row>
    <row r="101" spans="1:8" ht="37.5" hidden="1" customHeight="1">
      <c r="A101" s="609" t="s">
        <v>233</v>
      </c>
      <c r="B101" s="62" t="s">
        <v>208</v>
      </c>
      <c r="C101" s="509">
        <v>2210</v>
      </c>
      <c r="D101" s="109">
        <v>0</v>
      </c>
      <c r="E101" s="509" t="s">
        <v>179</v>
      </c>
      <c r="F101" s="296" t="s">
        <v>223</v>
      </c>
      <c r="G101" s="274" t="s">
        <v>52</v>
      </c>
      <c r="H101" s="92"/>
    </row>
    <row r="102" spans="1:8" ht="37.5" hidden="1" customHeight="1">
      <c r="A102" s="610"/>
      <c r="B102" s="334"/>
      <c r="C102" s="510"/>
      <c r="D102" s="111" t="s">
        <v>232</v>
      </c>
      <c r="E102" s="510"/>
      <c r="F102" s="2"/>
      <c r="G102" s="353"/>
      <c r="H102" s="92"/>
    </row>
    <row r="103" spans="1:8" ht="37.5" hidden="1" customHeight="1">
      <c r="A103" s="359" t="s">
        <v>226</v>
      </c>
      <c r="B103" s="123" t="s">
        <v>227</v>
      </c>
      <c r="C103" s="296">
        <v>2210</v>
      </c>
      <c r="D103" s="109">
        <v>0</v>
      </c>
      <c r="E103" s="509" t="s">
        <v>179</v>
      </c>
      <c r="F103" s="296" t="s">
        <v>223</v>
      </c>
      <c r="G103" s="274" t="s">
        <v>52</v>
      </c>
      <c r="H103" s="92"/>
    </row>
    <row r="104" spans="1:8" ht="25.5" hidden="1" customHeight="1">
      <c r="A104" s="360"/>
      <c r="B104" s="334"/>
      <c r="C104" s="297"/>
      <c r="D104" s="111" t="s">
        <v>228</v>
      </c>
      <c r="E104" s="510"/>
      <c r="F104" s="2"/>
      <c r="G104" s="353"/>
      <c r="H104" s="92"/>
    </row>
    <row r="105" spans="1:8" ht="37.5" hidden="1" customHeight="1">
      <c r="A105" s="354" t="s">
        <v>205</v>
      </c>
      <c r="B105" s="108" t="s">
        <v>201</v>
      </c>
      <c r="C105" s="335">
        <v>2210</v>
      </c>
      <c r="D105" s="122">
        <v>0</v>
      </c>
      <c r="E105" s="701" t="s">
        <v>179</v>
      </c>
      <c r="F105" s="701" t="s">
        <v>107</v>
      </c>
      <c r="G105" s="361" t="s">
        <v>52</v>
      </c>
    </row>
    <row r="106" spans="1:8" ht="37.5" hidden="1" customHeight="1">
      <c r="A106" s="362"/>
      <c r="B106" s="312"/>
      <c r="C106" s="281"/>
      <c r="D106" s="111" t="s">
        <v>202</v>
      </c>
      <c r="E106" s="507"/>
      <c r="F106" s="507"/>
      <c r="G106" s="356"/>
      <c r="H106" s="92"/>
    </row>
    <row r="107" spans="1:8" ht="37.5" hidden="1" customHeight="1">
      <c r="A107" s="609" t="s">
        <v>209</v>
      </c>
      <c r="B107" s="62" t="s">
        <v>208</v>
      </c>
      <c r="C107" s="509">
        <v>2210</v>
      </c>
      <c r="D107" s="109">
        <v>0</v>
      </c>
      <c r="E107" s="509" t="s">
        <v>179</v>
      </c>
      <c r="F107" s="296" t="s">
        <v>107</v>
      </c>
      <c r="G107" s="274" t="s">
        <v>52</v>
      </c>
      <c r="H107" s="92"/>
    </row>
    <row r="108" spans="1:8" ht="37.5" hidden="1" customHeight="1">
      <c r="A108" s="610"/>
      <c r="B108" s="334"/>
      <c r="C108" s="510"/>
      <c r="D108" s="128" t="s">
        <v>207</v>
      </c>
      <c r="E108" s="510"/>
      <c r="F108" s="2"/>
      <c r="G108" s="353"/>
      <c r="H108" s="92" t="s">
        <v>183</v>
      </c>
    </row>
    <row r="109" spans="1:8" ht="27.75" hidden="1" customHeight="1">
      <c r="A109" s="525" t="s">
        <v>127</v>
      </c>
      <c r="B109" s="63" t="s">
        <v>86</v>
      </c>
      <c r="C109" s="296">
        <v>2210</v>
      </c>
      <c r="D109" s="80">
        <v>0</v>
      </c>
      <c r="E109" s="509" t="s">
        <v>112</v>
      </c>
      <c r="F109" s="296" t="s">
        <v>24</v>
      </c>
      <c r="G109" s="511" t="s">
        <v>52</v>
      </c>
    </row>
    <row r="110" spans="1:8" ht="37.5" hidden="1" customHeight="1">
      <c r="A110" s="526"/>
      <c r="B110" s="32"/>
      <c r="C110" s="64"/>
      <c r="D110" s="160" t="s">
        <v>257</v>
      </c>
      <c r="E110" s="510"/>
      <c r="F110" s="2"/>
      <c r="G110" s="512"/>
    </row>
    <row r="111" spans="1:8" ht="37.5" customHeight="1">
      <c r="A111" s="525" t="s">
        <v>639</v>
      </c>
      <c r="B111" s="65" t="s">
        <v>87</v>
      </c>
      <c r="C111" s="509">
        <v>2210</v>
      </c>
      <c r="D111" s="163">
        <f>199900-34903</f>
        <v>164997</v>
      </c>
      <c r="E111" s="509" t="s">
        <v>636</v>
      </c>
      <c r="F111" s="509" t="s">
        <v>242</v>
      </c>
      <c r="G111" s="274" t="s">
        <v>52</v>
      </c>
    </row>
    <row r="112" spans="1:8" ht="37.5" customHeight="1">
      <c r="A112" s="700"/>
      <c r="B112" s="334"/>
      <c r="C112" s="510"/>
      <c r="D112" s="152" t="s">
        <v>671</v>
      </c>
      <c r="E112" s="510"/>
      <c r="F112" s="510"/>
      <c r="G112" s="318" t="s">
        <v>670</v>
      </c>
    </row>
    <row r="113" spans="1:7" ht="37.5" hidden="1" customHeight="1">
      <c r="A113" s="363" t="s">
        <v>88</v>
      </c>
      <c r="B113" s="66" t="s">
        <v>89</v>
      </c>
      <c r="C113" s="305">
        <v>2210</v>
      </c>
      <c r="D113" s="80">
        <f>73600-73600</f>
        <v>0</v>
      </c>
      <c r="E113" s="509" t="s">
        <v>112</v>
      </c>
      <c r="F113" s="305" t="s">
        <v>24</v>
      </c>
      <c r="G113" s="274" t="s">
        <v>52</v>
      </c>
    </row>
    <row r="114" spans="1:7" ht="37.5" hidden="1" customHeight="1">
      <c r="A114" s="352"/>
      <c r="B114" s="22"/>
      <c r="C114" s="305"/>
      <c r="D114" s="111" t="s">
        <v>90</v>
      </c>
      <c r="E114" s="510"/>
      <c r="F114" s="305"/>
      <c r="G114" s="318"/>
    </row>
    <row r="115" spans="1:7" ht="54.75" customHeight="1">
      <c r="A115" s="359" t="s">
        <v>644</v>
      </c>
      <c r="B115" s="66" t="s">
        <v>638</v>
      </c>
      <c r="C115" s="154">
        <v>2210</v>
      </c>
      <c r="D115" s="252">
        <f>60300-16300</f>
        <v>44000</v>
      </c>
      <c r="E115" s="509" t="s">
        <v>642</v>
      </c>
      <c r="F115" s="296" t="s">
        <v>242</v>
      </c>
      <c r="G115" s="274" t="s">
        <v>52</v>
      </c>
    </row>
    <row r="116" spans="1:7" ht="37.5" customHeight="1" thickBot="1">
      <c r="A116" s="364"/>
      <c r="B116" s="86"/>
      <c r="C116" s="155"/>
      <c r="D116" s="111" t="s">
        <v>668</v>
      </c>
      <c r="E116" s="510"/>
      <c r="F116" s="297"/>
      <c r="G116" s="317" t="s">
        <v>669</v>
      </c>
    </row>
    <row r="117" spans="1:7" ht="37.5" hidden="1" customHeight="1">
      <c r="A117" s="359" t="s">
        <v>142</v>
      </c>
      <c r="B117" s="66" t="s">
        <v>141</v>
      </c>
      <c r="C117" s="154">
        <v>2210</v>
      </c>
      <c r="D117" s="251">
        <v>0</v>
      </c>
      <c r="E117" s="509" t="s">
        <v>112</v>
      </c>
      <c r="F117" s="296" t="s">
        <v>116</v>
      </c>
      <c r="G117" s="274" t="s">
        <v>52</v>
      </c>
    </row>
    <row r="118" spans="1:7" ht="37.5" hidden="1" customHeight="1">
      <c r="A118" s="364"/>
      <c r="B118" s="86"/>
      <c r="C118" s="155"/>
      <c r="D118" s="111" t="s">
        <v>258</v>
      </c>
      <c r="E118" s="510"/>
      <c r="F118" s="297"/>
      <c r="G118" s="365"/>
    </row>
    <row r="119" spans="1:7" ht="39" hidden="1" customHeight="1">
      <c r="A119" s="594" t="s">
        <v>479</v>
      </c>
      <c r="B119" s="554" t="s">
        <v>385</v>
      </c>
      <c r="C119" s="549">
        <v>2210</v>
      </c>
      <c r="D119" s="252">
        <v>0</v>
      </c>
      <c r="E119" s="544" t="s">
        <v>179</v>
      </c>
      <c r="F119" s="544" t="s">
        <v>116</v>
      </c>
      <c r="G119" s="587" t="s">
        <v>52</v>
      </c>
    </row>
    <row r="120" spans="1:7" ht="28.5" hidden="1" customHeight="1">
      <c r="A120" s="595"/>
      <c r="B120" s="555"/>
      <c r="C120" s="550"/>
      <c r="D120" s="253" t="s">
        <v>480</v>
      </c>
      <c r="E120" s="507"/>
      <c r="F120" s="507"/>
      <c r="G120" s="578"/>
    </row>
    <row r="121" spans="1:7" ht="24.75" hidden="1" customHeight="1">
      <c r="A121" s="503" t="s">
        <v>91</v>
      </c>
      <c r="B121" s="81" t="s">
        <v>92</v>
      </c>
      <c r="C121" s="254">
        <v>2210</v>
      </c>
      <c r="D121" s="80">
        <v>0</v>
      </c>
      <c r="E121" s="544" t="s">
        <v>112</v>
      </c>
      <c r="F121" s="544" t="s">
        <v>24</v>
      </c>
      <c r="G121" s="587" t="s">
        <v>93</v>
      </c>
    </row>
    <row r="122" spans="1:7" ht="37.5" hidden="1" customHeight="1">
      <c r="A122" s="504"/>
      <c r="B122" s="255"/>
      <c r="C122" s="256"/>
      <c r="D122" s="160" t="s">
        <v>259</v>
      </c>
      <c r="E122" s="507"/>
      <c r="F122" s="507"/>
      <c r="G122" s="578"/>
    </row>
    <row r="123" spans="1:7" ht="37.5" hidden="1" customHeight="1">
      <c r="A123" s="503" t="s">
        <v>123</v>
      </c>
      <c r="B123" s="81" t="s">
        <v>94</v>
      </c>
      <c r="C123" s="549">
        <v>2210</v>
      </c>
      <c r="D123" s="80">
        <v>0</v>
      </c>
      <c r="E123" s="544" t="s">
        <v>261</v>
      </c>
      <c r="F123" s="544" t="s">
        <v>24</v>
      </c>
      <c r="G123" s="587" t="s">
        <v>57</v>
      </c>
    </row>
    <row r="124" spans="1:7" ht="29.25" hidden="1" customHeight="1" thickBot="1">
      <c r="A124" s="504"/>
      <c r="B124" s="255"/>
      <c r="C124" s="550"/>
      <c r="D124" s="160" t="s">
        <v>260</v>
      </c>
      <c r="E124" s="507"/>
      <c r="F124" s="507"/>
      <c r="G124" s="578"/>
    </row>
    <row r="125" spans="1:7" ht="29.25" customHeight="1">
      <c r="A125" s="503" t="s">
        <v>596</v>
      </c>
      <c r="B125" s="257" t="s">
        <v>496</v>
      </c>
      <c r="C125" s="254">
        <v>2210</v>
      </c>
      <c r="D125" s="145">
        <f>36000+82800+22000+2600-14575-58825+55000-41300</f>
        <v>83700</v>
      </c>
      <c r="E125" s="632" t="s">
        <v>488</v>
      </c>
      <c r="F125" s="544" t="s">
        <v>106</v>
      </c>
      <c r="G125" s="587" t="s">
        <v>666</v>
      </c>
    </row>
    <row r="126" spans="1:7" ht="63" customHeight="1" thickBot="1">
      <c r="A126" s="504"/>
      <c r="B126" s="258"/>
      <c r="C126" s="256"/>
      <c r="D126" s="111" t="s">
        <v>667</v>
      </c>
      <c r="E126" s="508"/>
      <c r="F126" s="507"/>
      <c r="G126" s="578"/>
    </row>
    <row r="127" spans="1:7" ht="63" customHeight="1">
      <c r="A127" s="503" t="s">
        <v>595</v>
      </c>
      <c r="B127" s="257" t="s">
        <v>496</v>
      </c>
      <c r="C127" s="254">
        <v>2210</v>
      </c>
      <c r="D127" s="145">
        <v>58825</v>
      </c>
      <c r="E127" s="632" t="s">
        <v>488</v>
      </c>
      <c r="F127" s="544" t="s">
        <v>106</v>
      </c>
      <c r="G127" s="587" t="s">
        <v>57</v>
      </c>
    </row>
    <row r="128" spans="1:7" ht="63" customHeight="1">
      <c r="A128" s="504"/>
      <c r="B128" s="258"/>
      <c r="C128" s="256"/>
      <c r="D128" s="111" t="s">
        <v>594</v>
      </c>
      <c r="E128" s="508"/>
      <c r="F128" s="507"/>
      <c r="G128" s="578"/>
    </row>
    <row r="129" spans="1:8" ht="29.25" customHeight="1">
      <c r="A129" s="448" t="s">
        <v>562</v>
      </c>
      <c r="B129" s="257" t="s">
        <v>563</v>
      </c>
      <c r="C129" s="262">
        <v>2210</v>
      </c>
      <c r="D129" s="145">
        <v>14575</v>
      </c>
      <c r="E129" s="696" t="s">
        <v>559</v>
      </c>
      <c r="F129" s="697"/>
      <c r="G129" s="511" t="s">
        <v>565</v>
      </c>
    </row>
    <row r="130" spans="1:8" ht="88.5" customHeight="1">
      <c r="A130" s="448"/>
      <c r="B130" s="449"/>
      <c r="C130" s="270"/>
      <c r="D130" s="111" t="s">
        <v>564</v>
      </c>
      <c r="E130" s="698"/>
      <c r="F130" s="699"/>
      <c r="G130" s="512"/>
    </row>
    <row r="131" spans="1:8" ht="63" customHeight="1">
      <c r="A131" s="590" t="s">
        <v>520</v>
      </c>
      <c r="B131" s="592" t="s">
        <v>521</v>
      </c>
      <c r="C131" s="549">
        <v>2210</v>
      </c>
      <c r="D131" s="145">
        <v>12200</v>
      </c>
      <c r="E131" s="544" t="s">
        <v>179</v>
      </c>
      <c r="F131" s="544" t="s">
        <v>117</v>
      </c>
      <c r="G131" s="513" t="s">
        <v>356</v>
      </c>
    </row>
    <row r="132" spans="1:8" ht="63" customHeight="1" thickBot="1">
      <c r="A132" s="591"/>
      <c r="B132" s="593"/>
      <c r="C132" s="550"/>
      <c r="D132" s="125" t="s">
        <v>519</v>
      </c>
      <c r="E132" s="507"/>
      <c r="F132" s="507"/>
      <c r="G132" s="514"/>
    </row>
    <row r="133" spans="1:8" ht="26.25" customHeight="1">
      <c r="A133" s="590" t="s">
        <v>516</v>
      </c>
      <c r="B133" s="592" t="s">
        <v>517</v>
      </c>
      <c r="C133" s="549">
        <v>2210</v>
      </c>
      <c r="D133" s="145">
        <f>51600-1200</f>
        <v>50400</v>
      </c>
      <c r="E133" s="632" t="s">
        <v>488</v>
      </c>
      <c r="F133" s="544" t="s">
        <v>24</v>
      </c>
      <c r="G133" s="513" t="s">
        <v>664</v>
      </c>
      <c r="H133" t="s">
        <v>573</v>
      </c>
    </row>
    <row r="134" spans="1:8" ht="63" customHeight="1" thickBot="1">
      <c r="A134" s="591"/>
      <c r="B134" s="593"/>
      <c r="C134" s="550"/>
      <c r="D134" s="125" t="s">
        <v>665</v>
      </c>
      <c r="E134" s="508"/>
      <c r="F134" s="507"/>
      <c r="G134" s="514"/>
    </row>
    <row r="135" spans="1:8" ht="44.25" customHeight="1">
      <c r="A135" s="366" t="s">
        <v>534</v>
      </c>
      <c r="B135" s="257" t="s">
        <v>497</v>
      </c>
      <c r="C135" s="254">
        <v>2210</v>
      </c>
      <c r="D135" s="145">
        <f>251000-3500</f>
        <v>247500</v>
      </c>
      <c r="E135" s="632" t="s">
        <v>488</v>
      </c>
      <c r="F135" s="544" t="s">
        <v>19</v>
      </c>
      <c r="G135" s="587" t="s">
        <v>662</v>
      </c>
    </row>
    <row r="136" spans="1:8" ht="54.75" customHeight="1">
      <c r="A136" s="367"/>
      <c r="B136" s="255"/>
      <c r="C136" s="256"/>
      <c r="D136" s="111" t="s">
        <v>663</v>
      </c>
      <c r="E136" s="508"/>
      <c r="F136" s="507"/>
      <c r="G136" s="578"/>
    </row>
    <row r="137" spans="1:8" ht="29.25" hidden="1" customHeight="1">
      <c r="A137" s="611" t="s">
        <v>343</v>
      </c>
      <c r="B137" s="257" t="s">
        <v>344</v>
      </c>
      <c r="C137" s="254">
        <v>2210</v>
      </c>
      <c r="D137" s="145">
        <v>0</v>
      </c>
      <c r="E137" s="579" t="s">
        <v>198</v>
      </c>
      <c r="F137" s="544" t="s">
        <v>272</v>
      </c>
      <c r="G137" s="587" t="s">
        <v>57</v>
      </c>
    </row>
    <row r="138" spans="1:8" ht="72.75" hidden="1" customHeight="1">
      <c r="A138" s="612"/>
      <c r="B138" s="255"/>
      <c r="C138" s="256"/>
      <c r="D138" s="111" t="s">
        <v>335</v>
      </c>
      <c r="E138" s="579"/>
      <c r="F138" s="507"/>
      <c r="G138" s="578"/>
    </row>
    <row r="139" spans="1:8" ht="49.5" hidden="1" customHeight="1">
      <c r="A139" s="368" t="s">
        <v>318</v>
      </c>
      <c r="B139" s="257" t="s">
        <v>317</v>
      </c>
      <c r="C139" s="259">
        <v>2210</v>
      </c>
      <c r="D139" s="145">
        <v>0</v>
      </c>
      <c r="E139" s="579" t="s">
        <v>198</v>
      </c>
      <c r="F139" s="544" t="s">
        <v>272</v>
      </c>
      <c r="G139" s="587" t="s">
        <v>354</v>
      </c>
    </row>
    <row r="140" spans="1:8" ht="49.5" hidden="1" customHeight="1">
      <c r="A140" s="367"/>
      <c r="B140" s="260"/>
      <c r="C140" s="256"/>
      <c r="D140" s="111" t="s">
        <v>342</v>
      </c>
      <c r="E140" s="579"/>
      <c r="F140" s="507"/>
      <c r="G140" s="578"/>
    </row>
    <row r="141" spans="1:8" ht="49.5" hidden="1" customHeight="1">
      <c r="A141" s="368" t="s">
        <v>321</v>
      </c>
      <c r="B141" s="257" t="s">
        <v>322</v>
      </c>
      <c r="C141" s="254">
        <v>2210</v>
      </c>
      <c r="D141" s="145">
        <v>0</v>
      </c>
      <c r="E141" s="579" t="s">
        <v>198</v>
      </c>
      <c r="F141" s="544" t="s">
        <v>272</v>
      </c>
      <c r="G141" s="587" t="s">
        <v>355</v>
      </c>
    </row>
    <row r="142" spans="1:8" ht="49.5" hidden="1" customHeight="1">
      <c r="A142" s="367"/>
      <c r="B142" s="260"/>
      <c r="C142" s="261"/>
      <c r="D142" s="111" t="s">
        <v>336</v>
      </c>
      <c r="E142" s="579"/>
      <c r="F142" s="507"/>
      <c r="G142" s="578"/>
    </row>
    <row r="143" spans="1:8" ht="49.5" hidden="1" customHeight="1">
      <c r="A143" s="368" t="s">
        <v>350</v>
      </c>
      <c r="B143" s="257" t="s">
        <v>349</v>
      </c>
      <c r="C143" s="254">
        <v>2210</v>
      </c>
      <c r="D143" s="145">
        <v>0</v>
      </c>
      <c r="E143" s="579" t="s">
        <v>198</v>
      </c>
      <c r="F143" s="544" t="s">
        <v>272</v>
      </c>
      <c r="G143" s="587" t="s">
        <v>354</v>
      </c>
    </row>
    <row r="144" spans="1:8" ht="49.5" hidden="1" customHeight="1">
      <c r="A144" s="367"/>
      <c r="B144" s="260"/>
      <c r="C144" s="261"/>
      <c r="D144" s="111" t="s">
        <v>336</v>
      </c>
      <c r="E144" s="579"/>
      <c r="F144" s="507"/>
      <c r="G144" s="578"/>
    </row>
    <row r="145" spans="1:9" ht="49.5" hidden="1" customHeight="1">
      <c r="A145" s="368" t="s">
        <v>319</v>
      </c>
      <c r="B145" s="257" t="s">
        <v>320</v>
      </c>
      <c r="C145" s="254">
        <v>2210</v>
      </c>
      <c r="D145" s="150">
        <f>50000-500-2490-47010</f>
        <v>0</v>
      </c>
      <c r="E145" s="579" t="s">
        <v>198</v>
      </c>
      <c r="F145" s="544" t="s">
        <v>272</v>
      </c>
      <c r="G145" s="369" t="s">
        <v>345</v>
      </c>
    </row>
    <row r="146" spans="1:9" ht="16.5" hidden="1" customHeight="1">
      <c r="A146" s="367"/>
      <c r="B146" s="260"/>
      <c r="C146" s="261"/>
      <c r="D146" s="111" t="s">
        <v>346</v>
      </c>
      <c r="E146" s="579"/>
      <c r="F146" s="507"/>
      <c r="G146" s="370"/>
    </row>
    <row r="147" spans="1:9" ht="49.5" hidden="1" customHeight="1">
      <c r="A147" s="371" t="s">
        <v>347</v>
      </c>
      <c r="B147" s="303" t="s">
        <v>240</v>
      </c>
      <c r="C147" s="262">
        <v>2210</v>
      </c>
      <c r="D147" s="145">
        <v>0</v>
      </c>
      <c r="E147" s="579" t="s">
        <v>198</v>
      </c>
      <c r="F147" s="335" t="s">
        <v>330</v>
      </c>
      <c r="G147" s="587" t="s">
        <v>354</v>
      </c>
    </row>
    <row r="148" spans="1:9" ht="49.5" hidden="1" customHeight="1">
      <c r="A148" s="371"/>
      <c r="B148" s="263"/>
      <c r="C148" s="262"/>
      <c r="D148" s="111" t="s">
        <v>327</v>
      </c>
      <c r="E148" s="579"/>
      <c r="F148" s="335"/>
      <c r="G148" s="578"/>
    </row>
    <row r="149" spans="1:9" ht="49.5" hidden="1" customHeight="1">
      <c r="A149" s="368" t="s">
        <v>352</v>
      </c>
      <c r="B149" s="332" t="s">
        <v>353</v>
      </c>
      <c r="C149" s="254">
        <v>2210</v>
      </c>
      <c r="D149" s="145">
        <v>0</v>
      </c>
      <c r="E149" s="579" t="s">
        <v>261</v>
      </c>
      <c r="F149" s="280" t="s">
        <v>330</v>
      </c>
      <c r="G149" s="587" t="s">
        <v>354</v>
      </c>
    </row>
    <row r="150" spans="1:9" ht="49.5" hidden="1" customHeight="1">
      <c r="A150" s="367"/>
      <c r="B150" s="260"/>
      <c r="C150" s="256"/>
      <c r="D150" s="111" t="s">
        <v>327</v>
      </c>
      <c r="E150" s="579"/>
      <c r="F150" s="281"/>
      <c r="G150" s="578"/>
    </row>
    <row r="151" spans="1:9" ht="49.5" hidden="1" customHeight="1">
      <c r="A151" s="372"/>
      <c r="B151" s="264"/>
      <c r="C151" s="265"/>
      <c r="D151" s="150">
        <v>0</v>
      </c>
      <c r="E151" s="579" t="s">
        <v>198</v>
      </c>
      <c r="F151" s="266" t="s">
        <v>272</v>
      </c>
      <c r="G151" s="585" t="s">
        <v>310</v>
      </c>
    </row>
    <row r="152" spans="1:9" ht="49.5" hidden="1" customHeight="1">
      <c r="A152" s="373"/>
      <c r="B152" s="267"/>
      <c r="C152" s="268"/>
      <c r="D152" s="111" t="s">
        <v>311</v>
      </c>
      <c r="E152" s="579"/>
      <c r="F152" s="269"/>
      <c r="G152" s="586"/>
    </row>
    <row r="153" spans="1:9" ht="33" customHeight="1">
      <c r="A153" s="588" t="s">
        <v>492</v>
      </c>
      <c r="B153" s="592" t="s">
        <v>498</v>
      </c>
      <c r="C153" s="262">
        <v>2210</v>
      </c>
      <c r="D153" s="144">
        <f>837900-162000-74546</f>
        <v>601354</v>
      </c>
      <c r="E153" s="508" t="s">
        <v>488</v>
      </c>
      <c r="F153" s="460" t="s">
        <v>24</v>
      </c>
      <c r="G153" s="577" t="s">
        <v>634</v>
      </c>
    </row>
    <row r="154" spans="1:9" ht="39" customHeight="1">
      <c r="A154" s="589"/>
      <c r="B154" s="593"/>
      <c r="C154" s="256"/>
      <c r="D154" s="111" t="s">
        <v>676</v>
      </c>
      <c r="E154" s="508"/>
      <c r="F154" s="457"/>
      <c r="G154" s="578"/>
    </row>
    <row r="155" spans="1:9" ht="49.5" customHeight="1">
      <c r="A155" s="503" t="s">
        <v>593</v>
      </c>
      <c r="B155" s="257" t="s">
        <v>590</v>
      </c>
      <c r="C155" s="157">
        <v>2210</v>
      </c>
      <c r="D155" s="146">
        <f>150000+400000+30000-500000</f>
        <v>80000</v>
      </c>
      <c r="E155" s="508" t="s">
        <v>488</v>
      </c>
      <c r="F155" s="335" t="s">
        <v>106</v>
      </c>
      <c r="G155" s="587" t="s">
        <v>354</v>
      </c>
      <c r="I155" s="9"/>
    </row>
    <row r="156" spans="1:9" ht="49.5" customHeight="1">
      <c r="A156" s="504"/>
      <c r="B156" s="263"/>
      <c r="C156" s="256"/>
      <c r="D156" s="111" t="s">
        <v>597</v>
      </c>
      <c r="E156" s="508"/>
      <c r="F156" s="281"/>
      <c r="G156" s="578"/>
    </row>
    <row r="157" spans="1:9" ht="49.5" customHeight="1">
      <c r="A157" s="503" t="s">
        <v>592</v>
      </c>
      <c r="B157" s="257" t="s">
        <v>591</v>
      </c>
      <c r="C157" s="254">
        <v>2210</v>
      </c>
      <c r="D157" s="80">
        <f>500000-55000-85000</f>
        <v>360000</v>
      </c>
      <c r="E157" s="508" t="s">
        <v>488</v>
      </c>
      <c r="F157" s="280" t="s">
        <v>116</v>
      </c>
      <c r="G157" s="587" t="s">
        <v>660</v>
      </c>
    </row>
    <row r="158" spans="1:9" ht="49.5" customHeight="1">
      <c r="A158" s="504"/>
      <c r="B158" s="260"/>
      <c r="C158" s="256"/>
      <c r="D158" s="111" t="s">
        <v>661</v>
      </c>
      <c r="E158" s="508"/>
      <c r="F158" s="281"/>
      <c r="G158" s="578"/>
    </row>
    <row r="159" spans="1:9" ht="49.5" hidden="1" customHeight="1">
      <c r="A159" s="588" t="s">
        <v>306</v>
      </c>
      <c r="B159" s="263" t="s">
        <v>307</v>
      </c>
      <c r="C159" s="262">
        <v>2210</v>
      </c>
      <c r="D159" s="146">
        <v>0</v>
      </c>
      <c r="E159" s="333" t="s">
        <v>179</v>
      </c>
      <c r="F159" s="335" t="s">
        <v>272</v>
      </c>
      <c r="G159" s="577" t="s">
        <v>355</v>
      </c>
    </row>
    <row r="160" spans="1:9" ht="49.5" hidden="1" customHeight="1">
      <c r="A160" s="504"/>
      <c r="B160" s="263"/>
      <c r="C160" s="270"/>
      <c r="D160" s="111" t="s">
        <v>291</v>
      </c>
      <c r="E160" s="333"/>
      <c r="F160" s="335"/>
      <c r="G160" s="578"/>
    </row>
    <row r="161" spans="1:7" ht="29.25" hidden="1" customHeight="1">
      <c r="A161" s="366" t="s">
        <v>309</v>
      </c>
      <c r="B161" s="257" t="s">
        <v>275</v>
      </c>
      <c r="C161" s="254">
        <v>2210</v>
      </c>
      <c r="D161" s="145">
        <v>0</v>
      </c>
      <c r="E161" s="508" t="s">
        <v>179</v>
      </c>
      <c r="F161" s="544" t="s">
        <v>272</v>
      </c>
      <c r="G161" s="587" t="s">
        <v>354</v>
      </c>
    </row>
    <row r="162" spans="1:7" ht="48" hidden="1" customHeight="1">
      <c r="A162" s="367"/>
      <c r="B162" s="255"/>
      <c r="C162" s="256"/>
      <c r="D162" s="111" t="s">
        <v>337</v>
      </c>
      <c r="E162" s="508"/>
      <c r="F162" s="507"/>
      <c r="G162" s="578"/>
    </row>
    <row r="163" spans="1:7" ht="48" hidden="1" customHeight="1">
      <c r="A163" s="374" t="s">
        <v>312</v>
      </c>
      <c r="B163" s="257" t="s">
        <v>316</v>
      </c>
      <c r="C163" s="262">
        <v>2210</v>
      </c>
      <c r="D163" s="145">
        <v>0</v>
      </c>
      <c r="E163" s="508" t="s">
        <v>179</v>
      </c>
      <c r="F163" s="335" t="s">
        <v>272</v>
      </c>
      <c r="G163" s="587" t="s">
        <v>354</v>
      </c>
    </row>
    <row r="164" spans="1:7" ht="48" hidden="1" customHeight="1">
      <c r="A164" s="371"/>
      <c r="B164" s="156"/>
      <c r="C164" s="270"/>
      <c r="D164" s="111" t="s">
        <v>338</v>
      </c>
      <c r="E164" s="508"/>
      <c r="F164" s="335"/>
      <c r="G164" s="578"/>
    </row>
    <row r="165" spans="1:7" ht="44.25" customHeight="1">
      <c r="A165" s="590" t="s">
        <v>649</v>
      </c>
      <c r="B165" s="592" t="s">
        <v>491</v>
      </c>
      <c r="C165" s="549">
        <v>2210</v>
      </c>
      <c r="D165" s="145">
        <v>5670000</v>
      </c>
      <c r="E165" s="508" t="s">
        <v>488</v>
      </c>
      <c r="F165" s="544" t="s">
        <v>242</v>
      </c>
      <c r="G165" s="513" t="s">
        <v>356</v>
      </c>
    </row>
    <row r="166" spans="1:7" ht="39.75" customHeight="1">
      <c r="A166" s="591"/>
      <c r="B166" s="593"/>
      <c r="C166" s="550"/>
      <c r="D166" s="125" t="s">
        <v>487</v>
      </c>
      <c r="E166" s="508"/>
      <c r="F166" s="507"/>
      <c r="G166" s="514"/>
    </row>
    <row r="167" spans="1:7" ht="48" customHeight="1">
      <c r="A167" s="594" t="s">
        <v>677</v>
      </c>
      <c r="B167" s="554" t="s">
        <v>490</v>
      </c>
      <c r="C167" s="287">
        <v>2210</v>
      </c>
      <c r="D167" s="181">
        <f>1432800+3500+97985+85000+41300+34903+16300+18160+2852</f>
        <v>1732800</v>
      </c>
      <c r="E167" s="507" t="s">
        <v>488</v>
      </c>
      <c r="F167" s="335" t="s">
        <v>272</v>
      </c>
      <c r="G167" s="513" t="s">
        <v>659</v>
      </c>
    </row>
    <row r="168" spans="1:7" ht="57" customHeight="1">
      <c r="A168" s="595"/>
      <c r="B168" s="555"/>
      <c r="C168" s="288"/>
      <c r="D168" s="128" t="s">
        <v>678</v>
      </c>
      <c r="E168" s="508"/>
      <c r="F168" s="281"/>
      <c r="G168" s="514"/>
    </row>
    <row r="169" spans="1:7" ht="51" customHeight="1">
      <c r="A169" s="375" t="s">
        <v>589</v>
      </c>
      <c r="B169" s="300" t="s">
        <v>588</v>
      </c>
      <c r="C169" s="157">
        <v>2210</v>
      </c>
      <c r="D169" s="181">
        <f>78000+162000-2852</f>
        <v>237148</v>
      </c>
      <c r="E169" s="507" t="s">
        <v>488</v>
      </c>
      <c r="F169" s="335" t="s">
        <v>106</v>
      </c>
      <c r="G169" s="513" t="s">
        <v>658</v>
      </c>
    </row>
    <row r="170" spans="1:7" ht="42" customHeight="1">
      <c r="A170" s="376"/>
      <c r="B170" s="312"/>
      <c r="C170" s="288"/>
      <c r="D170" s="111" t="s">
        <v>657</v>
      </c>
      <c r="E170" s="508"/>
      <c r="F170" s="281"/>
      <c r="G170" s="514"/>
    </row>
    <row r="171" spans="1:7" ht="35.25" customHeight="1">
      <c r="A171" s="594" t="s">
        <v>481</v>
      </c>
      <c r="B171" s="554" t="s">
        <v>499</v>
      </c>
      <c r="C171" s="549">
        <v>2210</v>
      </c>
      <c r="D171" s="181">
        <v>72000</v>
      </c>
      <c r="E171" s="544" t="s">
        <v>488</v>
      </c>
      <c r="F171" s="544" t="s">
        <v>116</v>
      </c>
      <c r="G171" s="513" t="s">
        <v>356</v>
      </c>
    </row>
    <row r="172" spans="1:7" ht="33.75" customHeight="1" thickBot="1">
      <c r="A172" s="595"/>
      <c r="B172" s="555"/>
      <c r="C172" s="550"/>
      <c r="D172" s="152" t="s">
        <v>518</v>
      </c>
      <c r="E172" s="507"/>
      <c r="F172" s="507"/>
      <c r="G172" s="514"/>
    </row>
    <row r="173" spans="1:7" ht="48" hidden="1" customHeight="1">
      <c r="A173" s="527" t="s">
        <v>406</v>
      </c>
      <c r="B173" s="600" t="s">
        <v>388</v>
      </c>
      <c r="C173" s="515">
        <v>2210</v>
      </c>
      <c r="D173" s="181"/>
      <c r="E173" s="521" t="s">
        <v>384</v>
      </c>
      <c r="F173" s="544" t="s">
        <v>116</v>
      </c>
      <c r="G173" s="580" t="s">
        <v>356</v>
      </c>
    </row>
    <row r="174" spans="1:7" ht="35.25" hidden="1" customHeight="1" thickBot="1">
      <c r="A174" s="528"/>
      <c r="B174" s="601"/>
      <c r="C174" s="516"/>
      <c r="D174" s="46" t="s">
        <v>387</v>
      </c>
      <c r="E174" s="516"/>
      <c r="F174" s="507"/>
      <c r="G174" s="581"/>
    </row>
    <row r="175" spans="1:7" ht="48" hidden="1" customHeight="1">
      <c r="A175" s="350" t="s">
        <v>297</v>
      </c>
      <c r="B175" s="147" t="s">
        <v>293</v>
      </c>
      <c r="C175" s="337">
        <v>2210</v>
      </c>
      <c r="D175" s="145">
        <v>0</v>
      </c>
      <c r="E175" s="509" t="s">
        <v>179</v>
      </c>
      <c r="F175" s="296" t="s">
        <v>272</v>
      </c>
      <c r="G175" s="635" t="s">
        <v>52</v>
      </c>
    </row>
    <row r="176" spans="1:7" ht="48" hidden="1" customHeight="1">
      <c r="A176" s="357"/>
      <c r="B176" s="141"/>
      <c r="C176" s="29"/>
      <c r="D176" s="133" t="s">
        <v>348</v>
      </c>
      <c r="E176" s="510"/>
      <c r="F176" s="297"/>
      <c r="G176" s="581"/>
    </row>
    <row r="177" spans="1:10" ht="48" hidden="1" customHeight="1">
      <c r="A177" s="377" t="s">
        <v>301</v>
      </c>
      <c r="B177" s="62" t="s">
        <v>292</v>
      </c>
      <c r="C177" s="337">
        <v>2210</v>
      </c>
      <c r="D177" s="145">
        <v>0</v>
      </c>
      <c r="E177" s="310" t="s">
        <v>179</v>
      </c>
      <c r="F177" s="296" t="s">
        <v>272</v>
      </c>
      <c r="G177" s="635" t="s">
        <v>52</v>
      </c>
    </row>
    <row r="178" spans="1:10" ht="48" hidden="1" customHeight="1">
      <c r="A178" s="357"/>
      <c r="B178" s="141"/>
      <c r="C178" s="29"/>
      <c r="D178" s="133" t="s">
        <v>294</v>
      </c>
      <c r="E178" s="311"/>
      <c r="F178" s="297"/>
      <c r="G178" s="581"/>
    </row>
    <row r="179" spans="1:10" ht="48" hidden="1" customHeight="1">
      <c r="A179" s="377" t="s">
        <v>287</v>
      </c>
      <c r="B179" s="59" t="s">
        <v>286</v>
      </c>
      <c r="C179" s="337">
        <v>2210</v>
      </c>
      <c r="D179" s="145">
        <v>0</v>
      </c>
      <c r="E179" s="310" t="s">
        <v>296</v>
      </c>
      <c r="F179" s="296" t="s">
        <v>272</v>
      </c>
      <c r="G179" s="635" t="s">
        <v>52</v>
      </c>
    </row>
    <row r="180" spans="1:10" ht="48" hidden="1" customHeight="1">
      <c r="A180" s="357"/>
      <c r="B180" s="141"/>
      <c r="C180" s="29"/>
      <c r="D180" s="133" t="s">
        <v>295</v>
      </c>
      <c r="E180" s="311"/>
      <c r="F180" s="297"/>
      <c r="G180" s="581"/>
    </row>
    <row r="181" spans="1:10" ht="48" hidden="1" customHeight="1">
      <c r="A181" s="377" t="s">
        <v>299</v>
      </c>
      <c r="B181" s="59" t="s">
        <v>288</v>
      </c>
      <c r="C181" s="337">
        <v>2210</v>
      </c>
      <c r="D181" s="153">
        <v>0</v>
      </c>
      <c r="E181" s="509" t="s">
        <v>179</v>
      </c>
      <c r="F181" s="296" t="s">
        <v>272</v>
      </c>
      <c r="G181" s="635" t="s">
        <v>356</v>
      </c>
    </row>
    <row r="182" spans="1:10" ht="48" hidden="1" customHeight="1">
      <c r="A182" s="357"/>
      <c r="B182" s="141"/>
      <c r="C182" s="29"/>
      <c r="D182" s="133" t="s">
        <v>339</v>
      </c>
      <c r="E182" s="510"/>
      <c r="F182" s="297"/>
      <c r="G182" s="581"/>
    </row>
    <row r="183" spans="1:10" ht="48" hidden="1" customHeight="1">
      <c r="A183" s="358" t="s">
        <v>303</v>
      </c>
      <c r="B183" s="138" t="s">
        <v>302</v>
      </c>
      <c r="C183" s="338">
        <v>2210</v>
      </c>
      <c r="D183" s="144">
        <v>0</v>
      </c>
      <c r="E183" s="509" t="s">
        <v>179</v>
      </c>
      <c r="F183" s="305" t="s">
        <v>272</v>
      </c>
      <c r="G183" s="580" t="s">
        <v>356</v>
      </c>
    </row>
    <row r="184" spans="1:10" ht="48" hidden="1" customHeight="1">
      <c r="A184" s="357"/>
      <c r="B184" s="141"/>
      <c r="C184" s="29"/>
      <c r="D184" s="133" t="s">
        <v>304</v>
      </c>
      <c r="E184" s="510"/>
      <c r="F184" s="297"/>
      <c r="G184" s="581"/>
    </row>
    <row r="185" spans="1:10" ht="48" hidden="1" customHeight="1">
      <c r="A185" s="378"/>
      <c r="B185" s="59"/>
      <c r="C185" s="140"/>
      <c r="D185" s="142">
        <v>0</v>
      </c>
      <c r="E185" s="509" t="s">
        <v>179</v>
      </c>
      <c r="F185" s="296" t="s">
        <v>272</v>
      </c>
      <c r="G185" s="635" t="s">
        <v>285</v>
      </c>
    </row>
    <row r="186" spans="1:10" ht="48" hidden="1" customHeight="1">
      <c r="A186" s="357"/>
      <c r="B186" s="141"/>
      <c r="C186" s="29"/>
      <c r="D186" s="133" t="s">
        <v>276</v>
      </c>
      <c r="E186" s="510"/>
      <c r="F186" s="297"/>
      <c r="G186" s="581"/>
    </row>
    <row r="187" spans="1:10" ht="35.25" hidden="1" customHeight="1">
      <c r="A187" s="358" t="s">
        <v>298</v>
      </c>
      <c r="B187" s="138" t="s">
        <v>300</v>
      </c>
      <c r="C187" s="338">
        <v>2210</v>
      </c>
      <c r="D187" s="144">
        <v>0</v>
      </c>
      <c r="E187" s="509" t="s">
        <v>179</v>
      </c>
      <c r="F187" s="305" t="s">
        <v>272</v>
      </c>
      <c r="G187" s="580" t="s">
        <v>356</v>
      </c>
    </row>
    <row r="188" spans="1:10" ht="48" hidden="1" customHeight="1">
      <c r="A188" s="358"/>
      <c r="B188" s="138"/>
      <c r="C188" s="139"/>
      <c r="D188" s="133" t="s">
        <v>305</v>
      </c>
      <c r="E188" s="510"/>
      <c r="F188" s="305"/>
      <c r="G188" s="581"/>
    </row>
    <row r="189" spans="1:10" ht="29.25" hidden="1" customHeight="1">
      <c r="A189" s="350"/>
      <c r="B189" s="59"/>
      <c r="C189" s="337"/>
      <c r="D189" s="143"/>
      <c r="E189" s="582"/>
      <c r="F189" s="509"/>
      <c r="G189" s="584"/>
      <c r="J189" s="694"/>
    </row>
    <row r="190" spans="1:10" ht="54.75" hidden="1" customHeight="1">
      <c r="A190" s="357"/>
      <c r="B190" s="14"/>
      <c r="C190" s="29"/>
      <c r="D190" s="133"/>
      <c r="E190" s="583"/>
      <c r="F190" s="510"/>
      <c r="G190" s="524"/>
      <c r="J190" s="695"/>
    </row>
    <row r="191" spans="1:10" ht="48.75" hidden="1" customHeight="1">
      <c r="A191" s="563" t="s">
        <v>135</v>
      </c>
      <c r="B191" s="592" t="s">
        <v>136</v>
      </c>
      <c r="C191" s="568">
        <v>2210</v>
      </c>
      <c r="D191" s="131">
        <v>0</v>
      </c>
      <c r="E191" s="509" t="s">
        <v>118</v>
      </c>
      <c r="F191" s="575" t="s">
        <v>107</v>
      </c>
      <c r="G191" s="274"/>
    </row>
    <row r="192" spans="1:10" ht="48" hidden="1" customHeight="1">
      <c r="A192" s="596"/>
      <c r="B192" s="597"/>
      <c r="C192" s="569"/>
      <c r="D192" s="208" t="s">
        <v>265</v>
      </c>
      <c r="E192" s="570"/>
      <c r="F192" s="576"/>
      <c r="G192" s="330"/>
    </row>
    <row r="193" spans="1:12" ht="29.25" customHeight="1" thickBot="1">
      <c r="A193" s="187" t="s">
        <v>10</v>
      </c>
      <c r="B193" s="188"/>
      <c r="C193" s="189"/>
      <c r="D193" s="211">
        <f>D83+D87+D125+D131+D133+D135+D153+D155+D165+D167+D169+D171+D129+D157+D127+D115+D111+D85</f>
        <v>10000000</v>
      </c>
      <c r="E193" s="190"/>
      <c r="F193" s="190"/>
      <c r="G193" s="191"/>
      <c r="H193" s="94"/>
      <c r="I193" s="47"/>
      <c r="J193" s="113"/>
      <c r="K193" s="85"/>
      <c r="L193" s="85"/>
    </row>
    <row r="194" spans="1:12" ht="39" hidden="1" customHeight="1">
      <c r="A194" s="571" t="s">
        <v>47</v>
      </c>
      <c r="B194" s="17" t="s">
        <v>14</v>
      </c>
      <c r="C194" s="209">
        <v>2240</v>
      </c>
      <c r="D194" s="210">
        <v>0</v>
      </c>
      <c r="E194" s="298" t="s">
        <v>11</v>
      </c>
      <c r="F194" s="282" t="s">
        <v>19</v>
      </c>
      <c r="G194" s="317" t="s">
        <v>9</v>
      </c>
    </row>
    <row r="195" spans="1:12" ht="62.25" hidden="1" customHeight="1">
      <c r="A195" s="572"/>
      <c r="B195" s="11"/>
      <c r="C195" s="198"/>
      <c r="D195" s="12" t="s">
        <v>21</v>
      </c>
      <c r="E195" s="299"/>
      <c r="F195" s="273"/>
      <c r="G195" s="318"/>
    </row>
    <row r="196" spans="1:12" ht="49.5" hidden="1" customHeight="1">
      <c r="A196" s="379" t="s">
        <v>45</v>
      </c>
      <c r="B196" s="10" t="s">
        <v>14</v>
      </c>
      <c r="C196" s="197">
        <v>2240</v>
      </c>
      <c r="D196" s="18">
        <v>0</v>
      </c>
      <c r="E196" s="298" t="s">
        <v>11</v>
      </c>
      <c r="F196" s="282" t="s">
        <v>19</v>
      </c>
      <c r="G196" s="320" t="s">
        <v>9</v>
      </c>
    </row>
    <row r="197" spans="1:12" ht="53.25" hidden="1" customHeight="1">
      <c r="A197" s="379" t="s">
        <v>46</v>
      </c>
      <c r="B197" s="11"/>
      <c r="C197" s="199"/>
      <c r="D197" s="12" t="s">
        <v>20</v>
      </c>
      <c r="E197" s="298"/>
      <c r="F197" s="282"/>
      <c r="G197" s="380"/>
    </row>
    <row r="198" spans="1:12" ht="42" hidden="1" customHeight="1">
      <c r="A198" s="381" t="s">
        <v>22</v>
      </c>
      <c r="B198" s="10" t="s">
        <v>17</v>
      </c>
      <c r="C198" s="545">
        <v>2240</v>
      </c>
      <c r="D198" s="18">
        <v>0</v>
      </c>
      <c r="E198" s="547" t="s">
        <v>11</v>
      </c>
      <c r="F198" s="625" t="s">
        <v>19</v>
      </c>
      <c r="G198" s="541" t="s">
        <v>9</v>
      </c>
    </row>
    <row r="199" spans="1:12" ht="49.5" hidden="1" customHeight="1">
      <c r="A199" s="382"/>
      <c r="B199" s="11"/>
      <c r="C199" s="546"/>
      <c r="D199" s="3" t="s">
        <v>16</v>
      </c>
      <c r="E199" s="548"/>
      <c r="F199" s="543"/>
      <c r="G199" s="520"/>
    </row>
    <row r="200" spans="1:12" ht="49.5" customHeight="1">
      <c r="A200" s="594" t="s">
        <v>479</v>
      </c>
      <c r="B200" s="554" t="s">
        <v>385</v>
      </c>
      <c r="C200" s="549">
        <v>2240</v>
      </c>
      <c r="D200" s="251">
        <v>7200</v>
      </c>
      <c r="E200" s="544" t="s">
        <v>179</v>
      </c>
      <c r="F200" s="544" t="s">
        <v>116</v>
      </c>
      <c r="G200" s="587" t="s">
        <v>52</v>
      </c>
    </row>
    <row r="201" spans="1:12" ht="49.5" customHeight="1">
      <c r="A201" s="595"/>
      <c r="B201" s="555"/>
      <c r="C201" s="550"/>
      <c r="D201" s="253" t="s">
        <v>513</v>
      </c>
      <c r="E201" s="507"/>
      <c r="F201" s="507"/>
      <c r="G201" s="578"/>
    </row>
    <row r="202" spans="1:12" ht="36" customHeight="1">
      <c r="A202" s="503" t="s">
        <v>502</v>
      </c>
      <c r="B202" s="81" t="s">
        <v>501</v>
      </c>
      <c r="C202" s="549">
        <v>2240</v>
      </c>
      <c r="D202" s="80">
        <v>30000</v>
      </c>
      <c r="E202" s="544" t="s">
        <v>179</v>
      </c>
      <c r="F202" s="544" t="s">
        <v>330</v>
      </c>
      <c r="G202" s="587" t="s">
        <v>58</v>
      </c>
    </row>
    <row r="203" spans="1:12" ht="44.25" customHeight="1">
      <c r="A203" s="504"/>
      <c r="B203" s="255"/>
      <c r="C203" s="550"/>
      <c r="D203" s="101" t="s">
        <v>503</v>
      </c>
      <c r="E203" s="507"/>
      <c r="F203" s="507"/>
      <c r="G203" s="578"/>
      <c r="H203" s="92"/>
      <c r="L203" s="9"/>
    </row>
    <row r="204" spans="1:12" ht="42" hidden="1" customHeight="1">
      <c r="A204" s="383" t="s">
        <v>220</v>
      </c>
      <c r="B204" s="10" t="s">
        <v>219</v>
      </c>
      <c r="C204" s="285">
        <v>2240</v>
      </c>
      <c r="D204" s="117">
        <v>0</v>
      </c>
      <c r="E204" s="625" t="s">
        <v>198</v>
      </c>
      <c r="F204" s="515" t="s">
        <v>107</v>
      </c>
      <c r="G204" s="511" t="s">
        <v>58</v>
      </c>
    </row>
    <row r="205" spans="1:12" ht="28.5" hidden="1" customHeight="1">
      <c r="A205" s="384"/>
      <c r="B205" s="11"/>
      <c r="C205" s="286"/>
      <c r="D205" s="41" t="s">
        <v>212</v>
      </c>
      <c r="E205" s="543"/>
      <c r="F205" s="516"/>
      <c r="G205" s="512"/>
      <c r="H205" s="92"/>
    </row>
    <row r="206" spans="1:12" ht="28.5" hidden="1" customHeight="1">
      <c r="A206" s="385" t="s">
        <v>222</v>
      </c>
      <c r="B206" s="567" t="s">
        <v>221</v>
      </c>
      <c r="C206" s="304">
        <v>2240</v>
      </c>
      <c r="D206" s="118">
        <v>0</v>
      </c>
      <c r="E206" s="625" t="s">
        <v>198</v>
      </c>
      <c r="F206" s="282" t="s">
        <v>223</v>
      </c>
      <c r="G206" s="511" t="s">
        <v>52</v>
      </c>
      <c r="H206" s="92"/>
    </row>
    <row r="207" spans="1:12" ht="28.5" hidden="1" customHeight="1">
      <c r="A207" s="385"/>
      <c r="B207" s="561"/>
      <c r="C207" s="304"/>
      <c r="D207" s="41" t="s">
        <v>224</v>
      </c>
      <c r="E207" s="543"/>
      <c r="F207" s="282"/>
      <c r="G207" s="512"/>
      <c r="H207" s="92"/>
    </row>
    <row r="208" spans="1:12" ht="96.75" customHeight="1">
      <c r="A208" s="563" t="s">
        <v>531</v>
      </c>
      <c r="B208" s="10" t="s">
        <v>407</v>
      </c>
      <c r="C208" s="285">
        <v>2240</v>
      </c>
      <c r="D208" s="80">
        <f>8400000-102000-191118-1254730-252154</f>
        <v>6599998</v>
      </c>
      <c r="E208" s="507" t="s">
        <v>488</v>
      </c>
      <c r="F208" s="301" t="s">
        <v>19</v>
      </c>
      <c r="G208" s="689" t="s">
        <v>532</v>
      </c>
    </row>
    <row r="209" spans="1:10" ht="63.75">
      <c r="A209" s="564"/>
      <c r="B209" s="386"/>
      <c r="C209" s="286"/>
      <c r="D209" s="12" t="s">
        <v>575</v>
      </c>
      <c r="E209" s="508"/>
      <c r="F209" s="302"/>
      <c r="G209" s="690"/>
    </row>
    <row r="210" spans="1:10" ht="99" customHeight="1">
      <c r="A210" s="563" t="s">
        <v>500</v>
      </c>
      <c r="B210" s="10" t="s">
        <v>408</v>
      </c>
      <c r="C210" s="285">
        <v>2240</v>
      </c>
      <c r="D210" s="117">
        <v>102000</v>
      </c>
      <c r="E210" s="544" t="s">
        <v>179</v>
      </c>
      <c r="F210" s="301" t="s">
        <v>19</v>
      </c>
      <c r="G210" s="689" t="s">
        <v>364</v>
      </c>
    </row>
    <row r="211" spans="1:10" ht="60.75" customHeight="1">
      <c r="A211" s="596"/>
      <c r="B211" s="386"/>
      <c r="C211" s="286"/>
      <c r="D211" s="160" t="s">
        <v>374</v>
      </c>
      <c r="E211" s="507"/>
      <c r="F211" s="302"/>
      <c r="G211" s="690"/>
    </row>
    <row r="212" spans="1:10" ht="60.75" customHeight="1">
      <c r="A212" s="563" t="s">
        <v>577</v>
      </c>
      <c r="B212" s="567" t="s">
        <v>578</v>
      </c>
      <c r="C212" s="450">
        <v>2240</v>
      </c>
      <c r="D212" s="117">
        <v>252154</v>
      </c>
      <c r="E212" s="507" t="s">
        <v>488</v>
      </c>
      <c r="F212" s="454" t="s">
        <v>26</v>
      </c>
      <c r="G212" s="453" t="s">
        <v>52</v>
      </c>
    </row>
    <row r="213" spans="1:10" ht="27" customHeight="1">
      <c r="A213" s="564"/>
      <c r="B213" s="561"/>
      <c r="C213" s="451"/>
      <c r="D213" s="12" t="s">
        <v>576</v>
      </c>
      <c r="E213" s="508"/>
      <c r="F213" s="452"/>
      <c r="G213" s="455"/>
    </row>
    <row r="214" spans="1:10" ht="57.75" customHeight="1">
      <c r="A214" s="563" t="s">
        <v>606</v>
      </c>
      <c r="B214" s="567" t="s">
        <v>605</v>
      </c>
      <c r="C214" s="304">
        <v>2240</v>
      </c>
      <c r="D214" s="117">
        <v>1033600</v>
      </c>
      <c r="E214" s="507" t="s">
        <v>488</v>
      </c>
      <c r="F214" s="315" t="s">
        <v>272</v>
      </c>
      <c r="G214" s="320" t="s">
        <v>52</v>
      </c>
    </row>
    <row r="215" spans="1:10" ht="67.5" customHeight="1">
      <c r="A215" s="564"/>
      <c r="B215" s="561"/>
      <c r="C215" s="286"/>
      <c r="D215" s="12" t="s">
        <v>528</v>
      </c>
      <c r="E215" s="508"/>
      <c r="F215" s="302"/>
      <c r="G215" s="387"/>
    </row>
    <row r="216" spans="1:10" ht="42" customHeight="1">
      <c r="A216" s="563" t="s">
        <v>617</v>
      </c>
      <c r="B216" s="567" t="s">
        <v>604</v>
      </c>
      <c r="C216" s="304">
        <v>2240</v>
      </c>
      <c r="D216" s="117">
        <f>1357000-7000</f>
        <v>1350000</v>
      </c>
      <c r="E216" s="507" t="s">
        <v>488</v>
      </c>
      <c r="F216" s="315" t="s">
        <v>242</v>
      </c>
      <c r="G216" s="488" t="s">
        <v>52</v>
      </c>
      <c r="J216" s="9"/>
    </row>
    <row r="217" spans="1:10" ht="117.75" customHeight="1">
      <c r="A217" s="564"/>
      <c r="B217" s="561"/>
      <c r="C217" s="439"/>
      <c r="D217" s="12" t="s">
        <v>645</v>
      </c>
      <c r="E217" s="508"/>
      <c r="F217" s="440"/>
      <c r="G217" s="489"/>
    </row>
    <row r="218" spans="1:10" ht="42" customHeight="1">
      <c r="A218" s="563" t="s">
        <v>550</v>
      </c>
      <c r="B218" s="567" t="s">
        <v>548</v>
      </c>
      <c r="C218" s="441">
        <v>2240</v>
      </c>
      <c r="D218" s="117">
        <v>7000</v>
      </c>
      <c r="E218" s="544" t="s">
        <v>179</v>
      </c>
      <c r="F218" s="443" t="s">
        <v>19</v>
      </c>
      <c r="G218" s="442" t="s">
        <v>52</v>
      </c>
    </row>
    <row r="219" spans="1:10" ht="31.5" customHeight="1">
      <c r="A219" s="564"/>
      <c r="B219" s="561"/>
      <c r="C219" s="441"/>
      <c r="D219" s="12" t="s">
        <v>547</v>
      </c>
      <c r="E219" s="507"/>
      <c r="F219" s="443"/>
      <c r="G219" s="388"/>
    </row>
    <row r="220" spans="1:10" ht="71.25" customHeight="1">
      <c r="A220" s="503" t="s">
        <v>603</v>
      </c>
      <c r="B220" s="81" t="s">
        <v>504</v>
      </c>
      <c r="C220" s="549">
        <v>2240</v>
      </c>
      <c r="D220" s="212">
        <v>725900</v>
      </c>
      <c r="E220" s="544" t="s">
        <v>179</v>
      </c>
      <c r="F220" s="544" t="s">
        <v>117</v>
      </c>
      <c r="G220" s="473" t="s">
        <v>52</v>
      </c>
    </row>
    <row r="221" spans="1:10" ht="52.5" customHeight="1">
      <c r="A221" s="504"/>
      <c r="B221" s="255"/>
      <c r="C221" s="550"/>
      <c r="D221" s="152" t="s">
        <v>529</v>
      </c>
      <c r="E221" s="507"/>
      <c r="F221" s="507"/>
      <c r="G221" s="472" t="s">
        <v>626</v>
      </c>
    </row>
    <row r="222" spans="1:10" s="158" customFormat="1" ht="39" customHeight="1">
      <c r="A222" s="598" t="s">
        <v>602</v>
      </c>
      <c r="B222" s="156" t="s">
        <v>504</v>
      </c>
      <c r="C222" s="476" t="s">
        <v>505</v>
      </c>
      <c r="D222" s="162">
        <v>496500</v>
      </c>
      <c r="E222" s="544" t="s">
        <v>179</v>
      </c>
      <c r="F222" s="475" t="s">
        <v>116</v>
      </c>
      <c r="G222" s="692" t="s">
        <v>506</v>
      </c>
    </row>
    <row r="223" spans="1:10" s="158" customFormat="1" ht="130.5" customHeight="1">
      <c r="A223" s="599"/>
      <c r="B223" s="258"/>
      <c r="C223" s="477"/>
      <c r="D223" s="101" t="s">
        <v>507</v>
      </c>
      <c r="E223" s="507"/>
      <c r="F223" s="475"/>
      <c r="G223" s="693"/>
      <c r="J223" s="271"/>
    </row>
    <row r="224" spans="1:10" ht="51" hidden="1" customHeight="1">
      <c r="A224" s="389" t="s">
        <v>60</v>
      </c>
      <c r="B224" s="10" t="s">
        <v>61</v>
      </c>
      <c r="C224" s="545">
        <v>2240</v>
      </c>
      <c r="D224" s="38">
        <v>0</v>
      </c>
      <c r="E224" s="547" t="s">
        <v>62</v>
      </c>
      <c r="F224" s="625" t="s">
        <v>24</v>
      </c>
      <c r="G224" s="390" t="s">
        <v>52</v>
      </c>
    </row>
    <row r="225" spans="1:10" ht="27" hidden="1" customHeight="1">
      <c r="A225" s="384"/>
      <c r="B225" s="11"/>
      <c r="C225" s="546"/>
      <c r="D225" s="12" t="s">
        <v>63</v>
      </c>
      <c r="E225" s="548"/>
      <c r="F225" s="543"/>
      <c r="G225" s="391"/>
    </row>
    <row r="226" spans="1:10" ht="50.25" hidden="1" customHeight="1">
      <c r="A226" s="385" t="s">
        <v>27</v>
      </c>
      <c r="B226" s="10" t="s">
        <v>59</v>
      </c>
      <c r="C226" s="304">
        <v>2240</v>
      </c>
      <c r="D226" s="38">
        <v>0</v>
      </c>
      <c r="E226" s="319" t="s">
        <v>11</v>
      </c>
      <c r="F226" s="307" t="s">
        <v>24</v>
      </c>
      <c r="G226" s="541" t="s">
        <v>52</v>
      </c>
    </row>
    <row r="227" spans="1:10" ht="30.75" hidden="1" customHeight="1">
      <c r="A227" s="384"/>
      <c r="B227" s="11"/>
      <c r="C227" s="286"/>
      <c r="D227" s="3" t="s">
        <v>28</v>
      </c>
      <c r="E227" s="302"/>
      <c r="F227" s="308"/>
      <c r="G227" s="520"/>
    </row>
    <row r="228" spans="1:10" ht="45" hidden="1" customHeight="1">
      <c r="A228" s="389" t="s">
        <v>60</v>
      </c>
      <c r="B228" s="10" t="s">
        <v>61</v>
      </c>
      <c r="C228" s="545">
        <v>2240</v>
      </c>
      <c r="D228" s="38">
        <v>0</v>
      </c>
      <c r="E228" s="547" t="s">
        <v>62</v>
      </c>
      <c r="F228" s="625" t="s">
        <v>116</v>
      </c>
      <c r="G228" s="390" t="s">
        <v>52</v>
      </c>
    </row>
    <row r="229" spans="1:10" ht="27" hidden="1" customHeight="1">
      <c r="A229" s="384"/>
      <c r="B229" s="11"/>
      <c r="C229" s="546"/>
      <c r="D229" s="12" t="s">
        <v>149</v>
      </c>
      <c r="E229" s="548"/>
      <c r="F229" s="543"/>
      <c r="G229" s="391"/>
    </row>
    <row r="230" spans="1:10" s="223" customFormat="1" ht="48.75" hidden="1" customHeight="1">
      <c r="A230" s="527" t="s">
        <v>409</v>
      </c>
      <c r="B230" s="13" t="s">
        <v>410</v>
      </c>
      <c r="C230" s="209">
        <v>2240</v>
      </c>
      <c r="D230" s="245">
        <v>0</v>
      </c>
      <c r="E230" s="691" t="s">
        <v>112</v>
      </c>
      <c r="F230" s="282" t="s">
        <v>19</v>
      </c>
      <c r="G230" s="324" t="s">
        <v>52</v>
      </c>
      <c r="H230" s="222"/>
    </row>
    <row r="231" spans="1:10" s="223" customFormat="1" ht="51.75" hidden="1" customHeight="1">
      <c r="A231" s="528"/>
      <c r="B231" s="23"/>
      <c r="C231" s="209"/>
      <c r="D231" s="246" t="s">
        <v>472</v>
      </c>
      <c r="E231" s="624"/>
      <c r="F231" s="282"/>
      <c r="G231" s="392"/>
    </row>
    <row r="232" spans="1:10" ht="51.75" hidden="1" customHeight="1">
      <c r="A232" s="556" t="s">
        <v>409</v>
      </c>
      <c r="B232" s="10" t="s">
        <v>61</v>
      </c>
      <c r="C232" s="119">
        <v>2240</v>
      </c>
      <c r="D232" s="244">
        <v>0</v>
      </c>
      <c r="E232" s="547" t="s">
        <v>112</v>
      </c>
      <c r="F232" s="315" t="s">
        <v>19</v>
      </c>
      <c r="G232" s="390" t="s">
        <v>52</v>
      </c>
    </row>
    <row r="233" spans="1:10" ht="35.25" hidden="1" customHeight="1">
      <c r="A233" s="557"/>
      <c r="B233" s="17"/>
      <c r="C233" s="119"/>
      <c r="D233" s="12" t="s">
        <v>473</v>
      </c>
      <c r="E233" s="548"/>
      <c r="F233" s="315"/>
      <c r="G233" s="393" t="s">
        <v>360</v>
      </c>
    </row>
    <row r="234" spans="1:10" ht="53.25" customHeight="1">
      <c r="A234" s="525" t="s">
        <v>572</v>
      </c>
      <c r="B234" s="533" t="s">
        <v>389</v>
      </c>
      <c r="C234" s="505">
        <v>2240</v>
      </c>
      <c r="D234" s="145">
        <f>21200+28600</f>
        <v>49800</v>
      </c>
      <c r="E234" s="544" t="s">
        <v>179</v>
      </c>
      <c r="F234" s="515" t="s">
        <v>24</v>
      </c>
      <c r="G234" s="517" t="s">
        <v>57</v>
      </c>
      <c r="J234" s="9"/>
    </row>
    <row r="235" spans="1:10" ht="31.5" customHeight="1">
      <c r="A235" s="526"/>
      <c r="B235" s="562"/>
      <c r="C235" s="506"/>
      <c r="D235" s="75" t="s">
        <v>571</v>
      </c>
      <c r="E235" s="507"/>
      <c r="F235" s="516"/>
      <c r="G235" s="518"/>
    </row>
    <row r="236" spans="1:10" ht="48" hidden="1" customHeight="1">
      <c r="A236" s="527" t="s">
        <v>411</v>
      </c>
      <c r="B236" s="533" t="s">
        <v>389</v>
      </c>
      <c r="C236" s="505">
        <v>2240</v>
      </c>
      <c r="D236" s="80">
        <v>0</v>
      </c>
      <c r="E236" s="544" t="s">
        <v>179</v>
      </c>
      <c r="F236" s="515" t="s">
        <v>530</v>
      </c>
      <c r="G236" s="517" t="s">
        <v>64</v>
      </c>
    </row>
    <row r="237" spans="1:10" ht="16.5" hidden="1" customHeight="1">
      <c r="A237" s="528"/>
      <c r="B237" s="562"/>
      <c r="C237" s="506"/>
      <c r="D237" s="75" t="s">
        <v>365</v>
      </c>
      <c r="E237" s="507"/>
      <c r="F237" s="516"/>
      <c r="G237" s="518"/>
    </row>
    <row r="238" spans="1:10" ht="56.25" customHeight="1">
      <c r="A238" s="527" t="s">
        <v>619</v>
      </c>
      <c r="B238" s="533" t="s">
        <v>620</v>
      </c>
      <c r="C238" s="505">
        <v>2240</v>
      </c>
      <c r="D238" s="143">
        <v>576</v>
      </c>
      <c r="E238" s="515" t="s">
        <v>384</v>
      </c>
      <c r="F238" s="515" t="s">
        <v>117</v>
      </c>
      <c r="G238" s="584" t="s">
        <v>52</v>
      </c>
    </row>
    <row r="239" spans="1:10" ht="44.25" customHeight="1">
      <c r="A239" s="528"/>
      <c r="B239" s="562"/>
      <c r="C239" s="506"/>
      <c r="D239" s="224" t="s">
        <v>618</v>
      </c>
      <c r="E239" s="516"/>
      <c r="F239" s="516"/>
      <c r="G239" s="524"/>
    </row>
    <row r="240" spans="1:10" ht="64.5" customHeight="1">
      <c r="A240" s="556" t="s">
        <v>514</v>
      </c>
      <c r="B240" s="573" t="s">
        <v>412</v>
      </c>
      <c r="C240" s="304">
        <v>2240</v>
      </c>
      <c r="D240" s="153">
        <f>14232300+2876600-2206501.51-567766.25+1254730</f>
        <v>15589362.24</v>
      </c>
      <c r="E240" s="507" t="s">
        <v>488</v>
      </c>
      <c r="F240" s="575" t="s">
        <v>24</v>
      </c>
      <c r="G240" s="541" t="s">
        <v>52</v>
      </c>
    </row>
    <row r="241" spans="1:10" ht="88.5" customHeight="1">
      <c r="A241" s="557"/>
      <c r="B241" s="574"/>
      <c r="C241" s="159"/>
      <c r="D241" s="41" t="s">
        <v>574</v>
      </c>
      <c r="E241" s="508"/>
      <c r="F241" s="615"/>
      <c r="G241" s="520"/>
      <c r="H241" s="180"/>
    </row>
    <row r="242" spans="1:10" ht="101.25" customHeight="1">
      <c r="A242" s="409" t="s">
        <v>616</v>
      </c>
      <c r="B242" s="480" t="s">
        <v>504</v>
      </c>
      <c r="C242" s="481"/>
      <c r="D242" s="153">
        <v>3068100</v>
      </c>
      <c r="E242" s="507" t="s">
        <v>488</v>
      </c>
      <c r="F242" s="575" t="s">
        <v>106</v>
      </c>
      <c r="G242" s="541" t="s">
        <v>607</v>
      </c>
      <c r="H242" s="180"/>
      <c r="I242" s="9"/>
    </row>
    <row r="243" spans="1:10" ht="41.25" customHeight="1">
      <c r="A243" s="409"/>
      <c r="B243" s="480"/>
      <c r="C243" s="481"/>
      <c r="D243" s="41" t="s">
        <v>610</v>
      </c>
      <c r="E243" s="508"/>
      <c r="F243" s="615"/>
      <c r="G243" s="520"/>
      <c r="H243" s="180"/>
    </row>
    <row r="244" spans="1:10" ht="70.5" customHeight="1">
      <c r="A244" s="556" t="s">
        <v>514</v>
      </c>
      <c r="B244" s="573" t="s">
        <v>412</v>
      </c>
      <c r="C244" s="447" t="s">
        <v>505</v>
      </c>
      <c r="D244" s="153">
        <f>2206501.51+567766.25</f>
        <v>2774267.76</v>
      </c>
      <c r="E244" s="544" t="s">
        <v>179</v>
      </c>
      <c r="F244" s="444" t="s">
        <v>24</v>
      </c>
      <c r="G244" s="689" t="s">
        <v>364</v>
      </c>
      <c r="H244" s="180"/>
      <c r="J244" s="9"/>
    </row>
    <row r="245" spans="1:10" ht="88.5" customHeight="1">
      <c r="A245" s="557"/>
      <c r="B245" s="574"/>
      <c r="C245" s="159"/>
      <c r="D245" s="41" t="s">
        <v>568</v>
      </c>
      <c r="E245" s="507"/>
      <c r="F245" s="446"/>
      <c r="G245" s="690"/>
      <c r="H245" s="180"/>
    </row>
    <row r="246" spans="1:10" ht="51" customHeight="1">
      <c r="A246" s="594" t="s">
        <v>598</v>
      </c>
      <c r="B246" s="554" t="s">
        <v>599</v>
      </c>
      <c r="C246" s="157">
        <v>2240</v>
      </c>
      <c r="D246" s="145">
        <v>54000</v>
      </c>
      <c r="E246" s="507" t="s">
        <v>488</v>
      </c>
      <c r="F246" s="478" t="s">
        <v>476</v>
      </c>
      <c r="G246" s="675" t="s">
        <v>52</v>
      </c>
    </row>
    <row r="247" spans="1:10" ht="30" customHeight="1">
      <c r="A247" s="595"/>
      <c r="B247" s="555"/>
      <c r="C247" s="474"/>
      <c r="D247" s="111" t="s">
        <v>508</v>
      </c>
      <c r="E247" s="508"/>
      <c r="F247" s="479"/>
      <c r="G247" s="676"/>
    </row>
    <row r="248" spans="1:10" ht="47.25" customHeight="1">
      <c r="A248" s="563" t="s">
        <v>566</v>
      </c>
      <c r="B248" s="17" t="s">
        <v>414</v>
      </c>
      <c r="C248" s="119">
        <v>2240</v>
      </c>
      <c r="D248" s="161">
        <f>1065800+523600+523600-58645.2</f>
        <v>2054354.8</v>
      </c>
      <c r="E248" s="507" t="s">
        <v>488</v>
      </c>
      <c r="F248" s="576" t="s">
        <v>24</v>
      </c>
      <c r="G248" s="519" t="s">
        <v>52</v>
      </c>
    </row>
    <row r="249" spans="1:10" ht="44.25" customHeight="1">
      <c r="A249" s="564"/>
      <c r="B249" s="11"/>
      <c r="C249" s="329"/>
      <c r="D249" s="46" t="s">
        <v>551</v>
      </c>
      <c r="E249" s="508"/>
      <c r="F249" s="615"/>
      <c r="G249" s="520"/>
    </row>
    <row r="250" spans="1:10" ht="43.5" customHeight="1">
      <c r="A250" s="563" t="s">
        <v>560</v>
      </c>
      <c r="B250" s="17" t="s">
        <v>414</v>
      </c>
      <c r="C250" s="119">
        <v>2240</v>
      </c>
      <c r="D250" s="161">
        <v>58645.2</v>
      </c>
      <c r="E250" s="544" t="s">
        <v>179</v>
      </c>
      <c r="F250" s="576" t="s">
        <v>24</v>
      </c>
      <c r="G250" s="689" t="s">
        <v>364</v>
      </c>
    </row>
    <row r="251" spans="1:10" ht="48.75" customHeight="1">
      <c r="A251" s="564"/>
      <c r="B251" s="17"/>
      <c r="C251" s="119"/>
      <c r="D251" s="46" t="s">
        <v>552</v>
      </c>
      <c r="E251" s="507"/>
      <c r="F251" s="615"/>
      <c r="G251" s="690"/>
      <c r="I251" s="9"/>
    </row>
    <row r="252" spans="1:10" ht="57" customHeight="1">
      <c r="A252" s="563" t="s">
        <v>567</v>
      </c>
      <c r="B252" s="10" t="s">
        <v>414</v>
      </c>
      <c r="C252" s="328">
        <v>2240</v>
      </c>
      <c r="D252" s="117">
        <f>571200-40064.6</f>
        <v>531135.4</v>
      </c>
      <c r="E252" s="507" t="s">
        <v>488</v>
      </c>
      <c r="F252" s="575" t="s">
        <v>24</v>
      </c>
      <c r="G252" s="541" t="s">
        <v>52</v>
      </c>
    </row>
    <row r="253" spans="1:10" ht="45.75" customHeight="1">
      <c r="A253" s="564"/>
      <c r="B253" s="11"/>
      <c r="C253" s="329"/>
      <c r="D253" s="186" t="s">
        <v>553</v>
      </c>
      <c r="E253" s="508"/>
      <c r="F253" s="615"/>
      <c r="G253" s="520"/>
    </row>
    <row r="254" spans="1:10" ht="27" customHeight="1">
      <c r="A254" s="563" t="s">
        <v>561</v>
      </c>
      <c r="B254" s="10" t="s">
        <v>414</v>
      </c>
      <c r="C254" s="119">
        <v>2240</v>
      </c>
      <c r="D254" s="117">
        <v>40064.6</v>
      </c>
      <c r="E254" s="544" t="s">
        <v>179</v>
      </c>
      <c r="F254" s="445" t="s">
        <v>24</v>
      </c>
      <c r="G254" s="689" t="s">
        <v>364</v>
      </c>
    </row>
    <row r="255" spans="1:10" ht="56.25" customHeight="1">
      <c r="A255" s="564"/>
      <c r="B255" s="17"/>
      <c r="C255" s="119"/>
      <c r="D255" s="186" t="s">
        <v>554</v>
      </c>
      <c r="E255" s="507"/>
      <c r="F255" s="445"/>
      <c r="G255" s="690"/>
    </row>
    <row r="256" spans="1:10" ht="55.5" customHeight="1">
      <c r="A256" s="556" t="s">
        <v>510</v>
      </c>
      <c r="B256" s="10" t="s">
        <v>511</v>
      </c>
      <c r="C256" s="568">
        <v>2240</v>
      </c>
      <c r="D256" s="117">
        <v>802500</v>
      </c>
      <c r="E256" s="544" t="s">
        <v>179</v>
      </c>
      <c r="F256" s="515" t="s">
        <v>26</v>
      </c>
      <c r="G256" s="511" t="s">
        <v>580</v>
      </c>
    </row>
    <row r="257" spans="1:8" ht="45.75" customHeight="1">
      <c r="A257" s="557"/>
      <c r="B257" s="11"/>
      <c r="C257" s="626"/>
      <c r="D257" s="41" t="s">
        <v>515</v>
      </c>
      <c r="E257" s="507"/>
      <c r="F257" s="516"/>
      <c r="G257" s="512"/>
      <c r="H257" s="92"/>
    </row>
    <row r="258" spans="1:8" ht="52.5" customHeight="1">
      <c r="A258" s="503" t="s">
        <v>629</v>
      </c>
      <c r="B258" s="10" t="s">
        <v>14</v>
      </c>
      <c r="C258" s="285">
        <v>2240</v>
      </c>
      <c r="D258" s="74">
        <v>12232200</v>
      </c>
      <c r="E258" s="507" t="s">
        <v>488</v>
      </c>
      <c r="F258" s="576" t="s">
        <v>223</v>
      </c>
      <c r="G258" s="541" t="s">
        <v>630</v>
      </c>
    </row>
    <row r="259" spans="1:8" ht="93" customHeight="1">
      <c r="A259" s="504"/>
      <c r="B259" s="11"/>
      <c r="C259" s="286"/>
      <c r="D259" s="75" t="s">
        <v>631</v>
      </c>
      <c r="E259" s="508"/>
      <c r="F259" s="615"/>
      <c r="G259" s="520"/>
      <c r="H259" s="92"/>
    </row>
    <row r="260" spans="1:8" ht="25.5" customHeight="1">
      <c r="A260" s="552" t="s">
        <v>632</v>
      </c>
      <c r="B260" s="10" t="s">
        <v>14</v>
      </c>
      <c r="C260" s="285">
        <v>2240</v>
      </c>
      <c r="D260" s="74">
        <v>6767800</v>
      </c>
      <c r="E260" s="507" t="s">
        <v>488</v>
      </c>
      <c r="F260" s="576" t="s">
        <v>223</v>
      </c>
      <c r="G260" s="541" t="s">
        <v>630</v>
      </c>
    </row>
    <row r="261" spans="1:8" ht="161.25" customHeight="1">
      <c r="A261" s="553"/>
      <c r="B261" s="11"/>
      <c r="C261" s="286"/>
      <c r="D261" s="88" t="s">
        <v>628</v>
      </c>
      <c r="E261" s="508"/>
      <c r="F261" s="615"/>
      <c r="G261" s="520"/>
      <c r="H261" s="92"/>
    </row>
    <row r="262" spans="1:8" ht="30" hidden="1" customHeight="1">
      <c r="A262" s="395" t="s">
        <v>185</v>
      </c>
      <c r="B262" s="10" t="s">
        <v>186</v>
      </c>
      <c r="C262" s="285">
        <v>2240</v>
      </c>
      <c r="D262" s="151">
        <v>0</v>
      </c>
      <c r="E262" s="272"/>
      <c r="F262" s="306"/>
      <c r="G262" s="541" t="s">
        <v>57</v>
      </c>
    </row>
    <row r="263" spans="1:8" ht="69.75" hidden="1" customHeight="1">
      <c r="A263" s="396"/>
      <c r="B263" s="11"/>
      <c r="C263" s="286"/>
      <c r="D263" s="88" t="s">
        <v>313</v>
      </c>
      <c r="E263" s="273" t="s">
        <v>113</v>
      </c>
      <c r="F263" s="308" t="s">
        <v>117</v>
      </c>
      <c r="G263" s="520"/>
      <c r="H263" s="92"/>
    </row>
    <row r="264" spans="1:8" ht="50.25" hidden="1" customHeight="1">
      <c r="A264" s="289" t="s">
        <v>326</v>
      </c>
      <c r="B264" s="13" t="s">
        <v>325</v>
      </c>
      <c r="C264" s="285">
        <v>2240</v>
      </c>
      <c r="D264" s="74">
        <v>0</v>
      </c>
      <c r="E264" s="515" t="s">
        <v>315</v>
      </c>
      <c r="F264" s="306"/>
      <c r="G264" s="541" t="s">
        <v>57</v>
      </c>
      <c r="H264" s="92"/>
    </row>
    <row r="265" spans="1:8" ht="43.5" hidden="1" customHeight="1">
      <c r="A265" s="396"/>
      <c r="B265" s="11"/>
      <c r="C265" s="286"/>
      <c r="D265" s="88" t="s">
        <v>314</v>
      </c>
      <c r="E265" s="516"/>
      <c r="F265" s="308" t="s">
        <v>272</v>
      </c>
      <c r="G265" s="520"/>
      <c r="H265" s="92"/>
    </row>
    <row r="266" spans="1:8" ht="43.5" hidden="1" customHeight="1">
      <c r="A266" s="397" t="s">
        <v>246</v>
      </c>
      <c r="B266" s="130" t="s">
        <v>247</v>
      </c>
      <c r="C266" s="119">
        <v>2240</v>
      </c>
      <c r="D266" s="135">
        <v>0</v>
      </c>
      <c r="E266" s="547" t="s">
        <v>198</v>
      </c>
      <c r="F266" s="282" t="s">
        <v>330</v>
      </c>
      <c r="G266" s="541" t="s">
        <v>57</v>
      </c>
      <c r="H266" s="92"/>
    </row>
    <row r="267" spans="1:8" ht="43.5" hidden="1" customHeight="1">
      <c r="A267" s="398"/>
      <c r="B267" s="11"/>
      <c r="C267" s="73"/>
      <c r="D267" s="121" t="s">
        <v>334</v>
      </c>
      <c r="E267" s="548"/>
      <c r="F267" s="273"/>
      <c r="G267" s="520"/>
      <c r="H267" s="92"/>
    </row>
    <row r="268" spans="1:8" ht="36" hidden="1" customHeight="1">
      <c r="A268" s="638" t="s">
        <v>189</v>
      </c>
      <c r="B268" s="10" t="s">
        <v>14</v>
      </c>
      <c r="C268" s="304">
        <v>2240</v>
      </c>
      <c r="D268" s="74">
        <v>0</v>
      </c>
      <c r="E268" s="515" t="s">
        <v>187</v>
      </c>
      <c r="F268" s="515" t="s">
        <v>117</v>
      </c>
      <c r="G268" s="541" t="s">
        <v>57</v>
      </c>
    </row>
    <row r="269" spans="1:8" ht="58.5" hidden="1" customHeight="1">
      <c r="A269" s="639"/>
      <c r="B269" s="17"/>
      <c r="C269" s="304"/>
      <c r="D269" s="88" t="s">
        <v>225</v>
      </c>
      <c r="E269" s="516"/>
      <c r="F269" s="516"/>
      <c r="G269" s="520"/>
      <c r="H269" s="92"/>
    </row>
    <row r="270" spans="1:8" ht="16.5" hidden="1" customHeight="1">
      <c r="A270" s="531" t="s">
        <v>166</v>
      </c>
      <c r="B270" s="533" t="s">
        <v>167</v>
      </c>
      <c r="C270" s="505">
        <v>2240</v>
      </c>
      <c r="D270" s="79">
        <f>199000-32727-48836-6837.6-10000-12992.1- 49128-17000-21479.3</f>
        <v>0</v>
      </c>
      <c r="E270" s="630" t="s">
        <v>198</v>
      </c>
      <c r="F270" s="630" t="s">
        <v>106</v>
      </c>
      <c r="G270" s="679" t="s">
        <v>52</v>
      </c>
    </row>
    <row r="271" spans="1:8" ht="42.75" hidden="1" customHeight="1" thickBot="1">
      <c r="A271" s="532"/>
      <c r="B271" s="534"/>
      <c r="C271" s="629"/>
      <c r="D271" s="89" t="s">
        <v>229</v>
      </c>
      <c r="E271" s="631"/>
      <c r="F271" s="631"/>
      <c r="G271" s="680"/>
      <c r="H271" s="92" t="s">
        <v>183</v>
      </c>
    </row>
    <row r="272" spans="1:8" ht="42.75" hidden="1" customHeight="1">
      <c r="A272" s="114" t="s">
        <v>214</v>
      </c>
      <c r="B272" s="533" t="s">
        <v>213</v>
      </c>
      <c r="C272" s="505">
        <v>2240</v>
      </c>
      <c r="D272" s="79">
        <v>0</v>
      </c>
      <c r="E272" s="630" t="s">
        <v>198</v>
      </c>
      <c r="F272" s="630" t="s">
        <v>107</v>
      </c>
      <c r="G272" s="679" t="s">
        <v>52</v>
      </c>
      <c r="H272" s="92"/>
    </row>
    <row r="273" spans="1:8" ht="42.75" hidden="1" customHeight="1" thickBot="1">
      <c r="A273" s="115"/>
      <c r="B273" s="534"/>
      <c r="C273" s="629"/>
      <c r="D273" s="89" t="s">
        <v>215</v>
      </c>
      <c r="E273" s="631"/>
      <c r="F273" s="631"/>
      <c r="G273" s="680"/>
      <c r="H273" s="92"/>
    </row>
    <row r="274" spans="1:8" ht="23.25" hidden="1" customHeight="1">
      <c r="A274" s="529" t="s">
        <v>415</v>
      </c>
      <c r="B274" s="684" t="s">
        <v>413</v>
      </c>
      <c r="C274" s="685">
        <v>2240</v>
      </c>
      <c r="D274" s="192">
        <v>0</v>
      </c>
      <c r="E274" s="686" t="s">
        <v>261</v>
      </c>
      <c r="F274" s="686" t="s">
        <v>24</v>
      </c>
      <c r="G274" s="687" t="s">
        <v>52</v>
      </c>
      <c r="H274" s="92"/>
    </row>
    <row r="275" spans="1:8" ht="42.75" hidden="1" customHeight="1">
      <c r="A275" s="530"/>
      <c r="B275" s="562"/>
      <c r="C275" s="506"/>
      <c r="D275" s="88" t="s">
        <v>390</v>
      </c>
      <c r="E275" s="677"/>
      <c r="F275" s="677"/>
      <c r="G275" s="688"/>
      <c r="H275" s="92"/>
    </row>
    <row r="276" spans="1:8" ht="42.75" hidden="1" customHeight="1">
      <c r="A276" s="537" t="s">
        <v>416</v>
      </c>
      <c r="B276" s="539" t="s">
        <v>417</v>
      </c>
      <c r="C276" s="505">
        <v>2240</v>
      </c>
      <c r="D276" s="134">
        <v>0</v>
      </c>
      <c r="E276" s="630" t="s">
        <v>261</v>
      </c>
      <c r="F276" s="630" t="s">
        <v>24</v>
      </c>
      <c r="G276" s="679" t="s">
        <v>52</v>
      </c>
      <c r="H276" s="116"/>
    </row>
    <row r="277" spans="1:8" ht="17.25" hidden="1" customHeight="1" thickBot="1">
      <c r="A277" s="538"/>
      <c r="B277" s="540"/>
      <c r="C277" s="506"/>
      <c r="D277" s="88" t="s">
        <v>361</v>
      </c>
      <c r="E277" s="677"/>
      <c r="F277" s="677"/>
      <c r="G277" s="688"/>
      <c r="H277" s="92"/>
    </row>
    <row r="278" spans="1:8" ht="27.75" hidden="1" customHeight="1">
      <c r="A278" s="291" t="s">
        <v>197</v>
      </c>
      <c r="B278" s="102" t="s">
        <v>196</v>
      </c>
      <c r="C278" s="326">
        <v>2240</v>
      </c>
      <c r="D278" s="103">
        <v>0</v>
      </c>
      <c r="E278" s="678" t="s">
        <v>179</v>
      </c>
      <c r="F278" s="327" t="s">
        <v>117</v>
      </c>
      <c r="G278" s="679" t="s">
        <v>52</v>
      </c>
      <c r="H278" s="92"/>
    </row>
    <row r="279" spans="1:8" ht="42.75" hidden="1" customHeight="1" thickBot="1">
      <c r="A279" s="292"/>
      <c r="B279" s="104"/>
      <c r="C279" s="295"/>
      <c r="D279" s="88" t="s">
        <v>190</v>
      </c>
      <c r="E279" s="631"/>
      <c r="F279" s="323"/>
      <c r="G279" s="680"/>
      <c r="H279" s="92"/>
    </row>
    <row r="280" spans="1:8" ht="42.75" hidden="1" customHeight="1">
      <c r="A280" s="293" t="s">
        <v>192</v>
      </c>
      <c r="B280" s="102" t="s">
        <v>191</v>
      </c>
      <c r="C280" s="294">
        <v>2240</v>
      </c>
      <c r="D280" s="103">
        <v>0</v>
      </c>
      <c r="E280" s="678" t="s">
        <v>179</v>
      </c>
      <c r="F280" s="322" t="s">
        <v>117</v>
      </c>
      <c r="G280" s="679" t="s">
        <v>52</v>
      </c>
      <c r="H280" s="92"/>
    </row>
    <row r="281" spans="1:8" ht="42.75" hidden="1" customHeight="1" thickBot="1">
      <c r="A281" s="399"/>
      <c r="B281" s="105"/>
      <c r="C281" s="106"/>
      <c r="D281" s="88" t="s">
        <v>195</v>
      </c>
      <c r="E281" s="631"/>
      <c r="F281" s="107"/>
      <c r="G281" s="680"/>
      <c r="H281" s="92"/>
    </row>
    <row r="282" spans="1:8" ht="42.75" hidden="1" customHeight="1">
      <c r="A282" s="291" t="s">
        <v>193</v>
      </c>
      <c r="B282" s="102" t="s">
        <v>194</v>
      </c>
      <c r="C282" s="326">
        <v>2240</v>
      </c>
      <c r="D282" s="103">
        <v>0</v>
      </c>
      <c r="E282" s="325" t="s">
        <v>179</v>
      </c>
      <c r="F282" s="327" t="s">
        <v>117</v>
      </c>
      <c r="G282" s="679" t="s">
        <v>52</v>
      </c>
      <c r="H282" s="92"/>
    </row>
    <row r="283" spans="1:8" ht="25.5" hidden="1" customHeight="1" thickBot="1">
      <c r="A283" s="291"/>
      <c r="B283" s="100"/>
      <c r="C283" s="326"/>
      <c r="D283" s="88" t="s">
        <v>199</v>
      </c>
      <c r="E283" s="327"/>
      <c r="F283" s="327"/>
      <c r="G283" s="680"/>
      <c r="H283" s="92"/>
    </row>
    <row r="284" spans="1:8" ht="25.5" hidden="1" customHeight="1">
      <c r="A284" s="565" t="s">
        <v>144</v>
      </c>
      <c r="B284" s="567" t="s">
        <v>148</v>
      </c>
      <c r="C284" s="285">
        <v>2240</v>
      </c>
      <c r="D284" s="74">
        <v>0</v>
      </c>
      <c r="E284" s="575" t="s">
        <v>147</v>
      </c>
      <c r="F284" s="576" t="s">
        <v>116</v>
      </c>
      <c r="G284" s="681" t="s">
        <v>52</v>
      </c>
    </row>
    <row r="285" spans="1:8" ht="30.75" hidden="1" customHeight="1">
      <c r="A285" s="566"/>
      <c r="B285" s="561"/>
      <c r="C285" s="286"/>
      <c r="D285" s="46" t="s">
        <v>146</v>
      </c>
      <c r="E285" s="615"/>
      <c r="F285" s="615"/>
      <c r="G285" s="682"/>
    </row>
    <row r="286" spans="1:8" ht="25.5" hidden="1" customHeight="1">
      <c r="A286" s="565" t="s">
        <v>145</v>
      </c>
      <c r="B286" s="567" t="s">
        <v>151</v>
      </c>
      <c r="C286" s="285">
        <v>2240</v>
      </c>
      <c r="D286" s="74">
        <v>0</v>
      </c>
      <c r="E286" s="575" t="s">
        <v>147</v>
      </c>
      <c r="F286" s="576" t="s">
        <v>116</v>
      </c>
      <c r="G286" s="681" t="s">
        <v>52</v>
      </c>
    </row>
    <row r="287" spans="1:8" ht="7.5" hidden="1" customHeight="1">
      <c r="A287" s="566"/>
      <c r="B287" s="561"/>
      <c r="C287" s="286"/>
      <c r="D287" s="46" t="s">
        <v>200</v>
      </c>
      <c r="E287" s="615"/>
      <c r="F287" s="615"/>
      <c r="G287" s="682"/>
    </row>
    <row r="288" spans="1:8" s="116" customFormat="1" ht="54.75" hidden="1" customHeight="1">
      <c r="A288" s="535" t="s">
        <v>419</v>
      </c>
      <c r="B288" s="600" t="s">
        <v>418</v>
      </c>
      <c r="C288" s="613">
        <v>2240</v>
      </c>
      <c r="D288" s="192">
        <v>0</v>
      </c>
      <c r="E288" s="630" t="s">
        <v>261</v>
      </c>
      <c r="F288" s="630" t="s">
        <v>24</v>
      </c>
      <c r="G288" s="683" t="s">
        <v>52</v>
      </c>
    </row>
    <row r="289" spans="1:8" s="116" customFormat="1" ht="55.5" hidden="1" customHeight="1">
      <c r="A289" s="536"/>
      <c r="B289" s="601"/>
      <c r="C289" s="614"/>
      <c r="D289" s="41" t="s">
        <v>393</v>
      </c>
      <c r="E289" s="677"/>
      <c r="F289" s="677"/>
      <c r="G289" s="683"/>
    </row>
    <row r="290" spans="1:8" ht="48" hidden="1" customHeight="1">
      <c r="A290" s="381" t="s">
        <v>29</v>
      </c>
      <c r="B290" s="10" t="s">
        <v>25</v>
      </c>
      <c r="C290" s="328">
        <v>2240</v>
      </c>
      <c r="D290" s="34">
        <v>0</v>
      </c>
      <c r="E290" s="16" t="s">
        <v>11</v>
      </c>
      <c r="F290" s="15" t="s">
        <v>24</v>
      </c>
      <c r="G290" s="400" t="s">
        <v>9</v>
      </c>
    </row>
    <row r="291" spans="1:8" ht="51.75" hidden="1" customHeight="1">
      <c r="A291" s="382"/>
      <c r="B291" s="11"/>
      <c r="C291" s="329"/>
      <c r="D291" s="12" t="s">
        <v>30</v>
      </c>
      <c r="E291" s="8"/>
      <c r="F291" s="19"/>
      <c r="G291" s="353"/>
    </row>
    <row r="292" spans="1:8" ht="48" hidden="1" customHeight="1">
      <c r="A292" s="381" t="s">
        <v>31</v>
      </c>
      <c r="B292" s="10" t="s">
        <v>25</v>
      </c>
      <c r="C292" s="119">
        <v>2240</v>
      </c>
      <c r="D292" s="34">
        <v>0</v>
      </c>
      <c r="E292" s="16" t="s">
        <v>11</v>
      </c>
      <c r="F292" s="15" t="s">
        <v>24</v>
      </c>
      <c r="G292" s="400" t="s">
        <v>9</v>
      </c>
    </row>
    <row r="293" spans="1:8" ht="54" hidden="1" customHeight="1">
      <c r="A293" s="382"/>
      <c r="B293" s="11"/>
      <c r="C293" s="329"/>
      <c r="D293" s="12" t="s">
        <v>32</v>
      </c>
      <c r="E293" s="8"/>
      <c r="F293" s="19"/>
      <c r="G293" s="353"/>
    </row>
    <row r="294" spans="1:8" ht="54" hidden="1" customHeight="1">
      <c r="A294" s="381" t="s">
        <v>43</v>
      </c>
      <c r="B294" s="10" t="s">
        <v>25</v>
      </c>
      <c r="C294" s="119">
        <v>2240</v>
      </c>
      <c r="D294" s="34">
        <v>0</v>
      </c>
      <c r="E294" s="16" t="s">
        <v>11</v>
      </c>
      <c r="F294" s="15" t="s">
        <v>24</v>
      </c>
      <c r="G294" s="400" t="s">
        <v>9</v>
      </c>
    </row>
    <row r="295" spans="1:8" ht="54" hidden="1" customHeight="1">
      <c r="A295" s="401"/>
      <c r="B295" s="17"/>
      <c r="C295" s="119"/>
      <c r="D295" s="12" t="s">
        <v>32</v>
      </c>
      <c r="E295" s="16"/>
      <c r="F295" s="15"/>
      <c r="G295" s="402"/>
    </row>
    <row r="296" spans="1:8" ht="55.5" hidden="1" customHeight="1">
      <c r="A296" s="381" t="s">
        <v>34</v>
      </c>
      <c r="B296" s="10" t="s">
        <v>33</v>
      </c>
      <c r="C296" s="328">
        <v>2240</v>
      </c>
      <c r="D296" s="34">
        <v>0</v>
      </c>
      <c r="E296" s="7" t="s">
        <v>11</v>
      </c>
      <c r="F296" s="272" t="s">
        <v>26</v>
      </c>
      <c r="G296" s="511" t="s">
        <v>52</v>
      </c>
    </row>
    <row r="297" spans="1:8" ht="22.5" hidden="1" customHeight="1">
      <c r="A297" s="382"/>
      <c r="B297" s="11"/>
      <c r="C297" s="73"/>
      <c r="D297" s="41" t="s">
        <v>35</v>
      </c>
      <c r="E297" s="8"/>
      <c r="F297" s="273"/>
      <c r="G297" s="512"/>
    </row>
    <row r="298" spans="1:8" s="223" customFormat="1" ht="73.5" hidden="1" customHeight="1">
      <c r="A298" s="527" t="s">
        <v>434</v>
      </c>
      <c r="B298" s="539" t="s">
        <v>394</v>
      </c>
      <c r="C298" s="505">
        <v>2240</v>
      </c>
      <c r="D298" s="225">
        <v>0</v>
      </c>
      <c r="E298" s="630" t="s">
        <v>261</v>
      </c>
      <c r="F298" s="515" t="s">
        <v>24</v>
      </c>
      <c r="G298" s="584" t="s">
        <v>52</v>
      </c>
    </row>
    <row r="299" spans="1:8" s="223" customFormat="1" ht="46.5" hidden="1" customHeight="1">
      <c r="A299" s="528"/>
      <c r="B299" s="551"/>
      <c r="C299" s="506"/>
      <c r="D299" s="88" t="s">
        <v>375</v>
      </c>
      <c r="E299" s="677"/>
      <c r="F299" s="516"/>
      <c r="G299" s="524"/>
    </row>
    <row r="300" spans="1:8" ht="47.25" hidden="1" customHeight="1">
      <c r="A300" s="389" t="s">
        <v>44</v>
      </c>
      <c r="B300" s="10" t="s">
        <v>188</v>
      </c>
      <c r="C300" s="328">
        <v>2240</v>
      </c>
      <c r="D300" s="34">
        <v>0</v>
      </c>
      <c r="E300" s="316" t="s">
        <v>168</v>
      </c>
      <c r="F300" s="515" t="s">
        <v>223</v>
      </c>
      <c r="G300" s="511" t="s">
        <v>52</v>
      </c>
    </row>
    <row r="301" spans="1:8" ht="26.25" hidden="1" customHeight="1">
      <c r="A301" s="384"/>
      <c r="B301" s="11"/>
      <c r="C301" s="73"/>
      <c r="D301" s="67" t="s">
        <v>143</v>
      </c>
      <c r="E301" s="302"/>
      <c r="F301" s="516"/>
      <c r="G301" s="512"/>
      <c r="H301" s="92"/>
    </row>
    <row r="302" spans="1:8" ht="67.5" hidden="1" customHeight="1">
      <c r="A302" s="556" t="s">
        <v>420</v>
      </c>
      <c r="B302" s="560" t="s">
        <v>421</v>
      </c>
      <c r="C302" s="119">
        <v>2240</v>
      </c>
      <c r="D302" s="162">
        <v>0</v>
      </c>
      <c r="E302" s="542" t="s">
        <v>23</v>
      </c>
      <c r="F302" s="521" t="s">
        <v>116</v>
      </c>
      <c r="G302" s="522" t="s">
        <v>52</v>
      </c>
    </row>
    <row r="303" spans="1:8" ht="33.75" hidden="1" customHeight="1">
      <c r="A303" s="557"/>
      <c r="B303" s="561"/>
      <c r="C303" s="200"/>
      <c r="D303" s="12" t="s">
        <v>372</v>
      </c>
      <c r="E303" s="543"/>
      <c r="F303" s="516"/>
      <c r="G303" s="522"/>
    </row>
    <row r="304" spans="1:8" ht="66.75" hidden="1" customHeight="1">
      <c r="A304" s="558" t="s">
        <v>422</v>
      </c>
      <c r="B304" s="10" t="s">
        <v>423</v>
      </c>
      <c r="C304" s="328">
        <v>2240</v>
      </c>
      <c r="D304" s="79">
        <v>0</v>
      </c>
      <c r="E304" s="298" t="s">
        <v>23</v>
      </c>
      <c r="F304" s="515" t="s">
        <v>24</v>
      </c>
      <c r="G304" s="511" t="s">
        <v>52</v>
      </c>
    </row>
    <row r="305" spans="1:9" ht="79.5" hidden="1" customHeight="1">
      <c r="A305" s="559"/>
      <c r="B305" s="11"/>
      <c r="C305" s="73"/>
      <c r="D305" s="39" t="s">
        <v>362</v>
      </c>
      <c r="E305" s="302"/>
      <c r="F305" s="516"/>
      <c r="G305" s="522"/>
    </row>
    <row r="306" spans="1:9" ht="102" hidden="1" customHeight="1">
      <c r="A306" s="537" t="s">
        <v>425</v>
      </c>
      <c r="B306" s="539" t="s">
        <v>424</v>
      </c>
      <c r="C306" s="505">
        <v>2240</v>
      </c>
      <c r="D306" s="80">
        <v>0</v>
      </c>
      <c r="E306" s="521" t="s">
        <v>384</v>
      </c>
      <c r="F306" s="509" t="s">
        <v>24</v>
      </c>
      <c r="G306" s="541" t="s">
        <v>57</v>
      </c>
    </row>
    <row r="307" spans="1:9" ht="97.5" hidden="1" customHeight="1">
      <c r="A307" s="538"/>
      <c r="B307" s="551"/>
      <c r="C307" s="506"/>
      <c r="D307" s="41" t="s">
        <v>363</v>
      </c>
      <c r="E307" s="516"/>
      <c r="F307" s="510"/>
      <c r="G307" s="520"/>
    </row>
    <row r="308" spans="1:9" ht="33.75" hidden="1" customHeight="1">
      <c r="A308" s="537" t="s">
        <v>427</v>
      </c>
      <c r="B308" s="539" t="s">
        <v>426</v>
      </c>
      <c r="C308" s="505">
        <v>2240</v>
      </c>
      <c r="D308" s="80">
        <v>0</v>
      </c>
      <c r="E308" s="521" t="s">
        <v>384</v>
      </c>
      <c r="F308" s="509" t="s">
        <v>24</v>
      </c>
      <c r="G308" s="541" t="s">
        <v>52</v>
      </c>
    </row>
    <row r="309" spans="1:9" ht="29.25" hidden="1" customHeight="1">
      <c r="A309" s="538"/>
      <c r="B309" s="551"/>
      <c r="C309" s="506"/>
      <c r="D309" s="41" t="s">
        <v>391</v>
      </c>
      <c r="E309" s="516"/>
      <c r="F309" s="510"/>
      <c r="G309" s="520"/>
    </row>
    <row r="310" spans="1:9" ht="8.25" hidden="1" customHeight="1">
      <c r="A310" s="563" t="s">
        <v>510</v>
      </c>
      <c r="B310" s="10" t="s">
        <v>511</v>
      </c>
      <c r="C310" s="568">
        <v>2240</v>
      </c>
      <c r="D310" s="117">
        <v>0</v>
      </c>
      <c r="E310" s="547" t="s">
        <v>11</v>
      </c>
      <c r="F310" s="515" t="s">
        <v>242</v>
      </c>
      <c r="G310" s="511" t="s">
        <v>58</v>
      </c>
    </row>
    <row r="311" spans="1:9" ht="12" hidden="1" customHeight="1">
      <c r="A311" s="564"/>
      <c r="B311" s="11"/>
      <c r="C311" s="626"/>
      <c r="D311" s="41" t="s">
        <v>512</v>
      </c>
      <c r="E311" s="548"/>
      <c r="F311" s="516"/>
      <c r="G311" s="512"/>
    </row>
    <row r="312" spans="1:9" ht="42.75" customHeight="1">
      <c r="A312" s="552" t="s">
        <v>601</v>
      </c>
      <c r="B312" s="554" t="s">
        <v>600</v>
      </c>
      <c r="C312" s="549">
        <v>2240</v>
      </c>
      <c r="D312" s="80">
        <v>4300</v>
      </c>
      <c r="E312" s="544" t="s">
        <v>179</v>
      </c>
      <c r="F312" s="544" t="s">
        <v>476</v>
      </c>
      <c r="G312" s="675" t="s">
        <v>52</v>
      </c>
      <c r="H312" s="158"/>
      <c r="I312" s="158"/>
    </row>
    <row r="313" spans="1:9" ht="69.75" customHeight="1">
      <c r="A313" s="553"/>
      <c r="B313" s="555"/>
      <c r="C313" s="550"/>
      <c r="D313" s="101" t="s">
        <v>509</v>
      </c>
      <c r="E313" s="507"/>
      <c r="F313" s="507"/>
      <c r="G313" s="676"/>
      <c r="H313" s="158"/>
      <c r="I313" s="158"/>
    </row>
    <row r="314" spans="1:9" ht="63" hidden="1" customHeight="1">
      <c r="A314" s="537" t="s">
        <v>435</v>
      </c>
      <c r="B314" s="539" t="s">
        <v>428</v>
      </c>
      <c r="C314" s="505">
        <v>2240</v>
      </c>
      <c r="D314" s="145">
        <v>0</v>
      </c>
      <c r="E314" s="521" t="s">
        <v>384</v>
      </c>
      <c r="F314" s="509" t="s">
        <v>24</v>
      </c>
      <c r="G314" s="541" t="s">
        <v>52</v>
      </c>
    </row>
    <row r="315" spans="1:9" ht="29.25" hidden="1" customHeight="1">
      <c r="A315" s="538"/>
      <c r="B315" s="551"/>
      <c r="C315" s="506"/>
      <c r="D315" s="41" t="s">
        <v>366</v>
      </c>
      <c r="E315" s="516"/>
      <c r="F315" s="510"/>
      <c r="G315" s="520"/>
    </row>
    <row r="316" spans="1:9" ht="44.25" customHeight="1">
      <c r="A316" s="537" t="s">
        <v>436</v>
      </c>
      <c r="B316" s="539" t="s">
        <v>429</v>
      </c>
      <c r="C316" s="505">
        <v>2240</v>
      </c>
      <c r="D316" s="134">
        <f>110300-576-16031.78</f>
        <v>93692.22</v>
      </c>
      <c r="E316" s="507" t="s">
        <v>488</v>
      </c>
      <c r="F316" s="509" t="s">
        <v>24</v>
      </c>
      <c r="G316" s="511" t="s">
        <v>57</v>
      </c>
      <c r="H316" s="92"/>
    </row>
    <row r="317" spans="1:9" ht="36.75" customHeight="1">
      <c r="A317" s="538"/>
      <c r="B317" s="551"/>
      <c r="C317" s="506"/>
      <c r="D317" s="152" t="s">
        <v>625</v>
      </c>
      <c r="E317" s="508"/>
      <c r="F317" s="510"/>
      <c r="G317" s="512"/>
    </row>
    <row r="318" spans="1:9" ht="36.75" customHeight="1">
      <c r="A318" s="537" t="s">
        <v>436</v>
      </c>
      <c r="B318" s="539" t="s">
        <v>429</v>
      </c>
      <c r="C318" s="505">
        <v>2240</v>
      </c>
      <c r="D318" s="134">
        <v>40000</v>
      </c>
      <c r="E318" s="507" t="s">
        <v>488</v>
      </c>
      <c r="F318" s="509" t="s">
        <v>272</v>
      </c>
      <c r="G318" s="764" t="s">
        <v>652</v>
      </c>
    </row>
    <row r="319" spans="1:9" ht="43.5" customHeight="1">
      <c r="A319" s="538"/>
      <c r="B319" s="551"/>
      <c r="C319" s="506"/>
      <c r="D319" s="152" t="s">
        <v>655</v>
      </c>
      <c r="E319" s="508"/>
      <c r="F319" s="510"/>
      <c r="G319" s="765"/>
    </row>
    <row r="320" spans="1:9" ht="36.75" customHeight="1">
      <c r="A320" s="537" t="s">
        <v>621</v>
      </c>
      <c r="B320" s="539" t="s">
        <v>622</v>
      </c>
      <c r="C320" s="505">
        <v>2240</v>
      </c>
      <c r="D320" s="134">
        <v>16031.78</v>
      </c>
      <c r="E320" s="507" t="s">
        <v>488</v>
      </c>
      <c r="F320" s="509" t="s">
        <v>117</v>
      </c>
      <c r="G320" s="511" t="s">
        <v>624</v>
      </c>
    </row>
    <row r="321" spans="1:8" ht="60" customHeight="1">
      <c r="A321" s="538"/>
      <c r="B321" s="551"/>
      <c r="C321" s="506"/>
      <c r="D321" s="152" t="s">
        <v>623</v>
      </c>
      <c r="E321" s="508"/>
      <c r="F321" s="510"/>
      <c r="G321" s="512"/>
    </row>
    <row r="322" spans="1:8" ht="60" customHeight="1">
      <c r="A322" s="747" t="s">
        <v>648</v>
      </c>
      <c r="B322" s="592" t="s">
        <v>647</v>
      </c>
      <c r="C322" s="549">
        <v>2240</v>
      </c>
      <c r="D322" s="134">
        <v>500000</v>
      </c>
      <c r="E322" s="507" t="s">
        <v>488</v>
      </c>
      <c r="F322" s="544" t="s">
        <v>272</v>
      </c>
      <c r="G322" s="587" t="s">
        <v>650</v>
      </c>
    </row>
    <row r="323" spans="1:8" ht="31.5" customHeight="1">
      <c r="A323" s="748"/>
      <c r="B323" s="593"/>
      <c r="C323" s="550"/>
      <c r="D323" s="152" t="s">
        <v>646</v>
      </c>
      <c r="E323" s="508"/>
      <c r="F323" s="507"/>
      <c r="G323" s="578"/>
    </row>
    <row r="324" spans="1:8" ht="39" customHeight="1">
      <c r="A324" s="403" t="s">
        <v>555</v>
      </c>
      <c r="B324" s="10" t="s">
        <v>556</v>
      </c>
      <c r="C324" s="328">
        <v>2240</v>
      </c>
      <c r="D324" s="126">
        <f>47978+96490+3000+43650</f>
        <v>191118</v>
      </c>
      <c r="E324" s="547" t="s">
        <v>559</v>
      </c>
      <c r="F324" s="627"/>
      <c r="G324" s="511" t="s">
        <v>558</v>
      </c>
    </row>
    <row r="325" spans="1:8" ht="63" customHeight="1">
      <c r="A325" s="398"/>
      <c r="B325" s="11"/>
      <c r="C325" s="73"/>
      <c r="D325" s="101" t="s">
        <v>557</v>
      </c>
      <c r="E325" s="548"/>
      <c r="F325" s="628"/>
      <c r="G325" s="512"/>
      <c r="H325" s="92"/>
    </row>
    <row r="326" spans="1:8" ht="29.25" hidden="1" customHeight="1">
      <c r="A326" s="403" t="s">
        <v>236</v>
      </c>
      <c r="B326" s="120" t="s">
        <v>235</v>
      </c>
      <c r="C326" s="328">
        <v>2240</v>
      </c>
      <c r="D326" s="134">
        <v>0</v>
      </c>
      <c r="E326" s="625" t="s">
        <v>198</v>
      </c>
      <c r="F326" s="282" t="s">
        <v>223</v>
      </c>
      <c r="G326" s="511" t="s">
        <v>52</v>
      </c>
      <c r="H326" s="92"/>
    </row>
    <row r="327" spans="1:8" ht="29.25" hidden="1" customHeight="1">
      <c r="A327" s="398"/>
      <c r="B327" s="11"/>
      <c r="C327" s="73"/>
      <c r="D327" s="125" t="s">
        <v>231</v>
      </c>
      <c r="E327" s="543"/>
      <c r="F327" s="282"/>
      <c r="G327" s="512"/>
      <c r="H327" s="92"/>
    </row>
    <row r="328" spans="1:8" ht="29.25" hidden="1" customHeight="1">
      <c r="A328" s="397" t="s">
        <v>246</v>
      </c>
      <c r="B328" s="130" t="s">
        <v>247</v>
      </c>
      <c r="C328" s="119">
        <v>2240</v>
      </c>
      <c r="D328" s="135">
        <v>0</v>
      </c>
      <c r="E328" s="547" t="s">
        <v>198</v>
      </c>
      <c r="F328" s="282" t="s">
        <v>223</v>
      </c>
      <c r="G328" s="511" t="s">
        <v>52</v>
      </c>
      <c r="H328" s="92"/>
    </row>
    <row r="329" spans="1:8" ht="29.25" hidden="1" customHeight="1">
      <c r="A329" s="398"/>
      <c r="B329" s="11"/>
      <c r="C329" s="73"/>
      <c r="D329" s="121" t="s">
        <v>230</v>
      </c>
      <c r="E329" s="548"/>
      <c r="F329" s="273"/>
      <c r="G329" s="512"/>
      <c r="H329" s="92"/>
    </row>
    <row r="330" spans="1:8" ht="52.5" hidden="1" customHeight="1">
      <c r="A330" s="537" t="s">
        <v>437</v>
      </c>
      <c r="B330" s="600" t="s">
        <v>430</v>
      </c>
      <c r="C330" s="505">
        <v>2240</v>
      </c>
      <c r="D330" s="145">
        <v>0</v>
      </c>
      <c r="E330" s="521" t="s">
        <v>384</v>
      </c>
      <c r="F330" s="509" t="s">
        <v>117</v>
      </c>
      <c r="G330" s="522" t="s">
        <v>52</v>
      </c>
      <c r="H330" s="92"/>
    </row>
    <row r="331" spans="1:8" ht="29.25" hidden="1" customHeight="1">
      <c r="A331" s="538"/>
      <c r="B331" s="551"/>
      <c r="C331" s="506"/>
      <c r="D331" s="125" t="s">
        <v>392</v>
      </c>
      <c r="E331" s="516"/>
      <c r="F331" s="510"/>
      <c r="G331" s="512"/>
      <c r="H331" s="92"/>
    </row>
    <row r="332" spans="1:8" ht="29.25" hidden="1" customHeight="1">
      <c r="A332" s="537" t="s">
        <v>438</v>
      </c>
      <c r="B332" s="600" t="s">
        <v>431</v>
      </c>
      <c r="C332" s="505">
        <v>2240</v>
      </c>
      <c r="D332" s="135">
        <v>0</v>
      </c>
      <c r="E332" s="521" t="s">
        <v>261</v>
      </c>
      <c r="F332" s="509" t="s">
        <v>106</v>
      </c>
      <c r="G332" s="522" t="s">
        <v>52</v>
      </c>
      <c r="H332" s="92"/>
    </row>
    <row r="333" spans="1:8" ht="49.5" hidden="1" customHeight="1">
      <c r="A333" s="538"/>
      <c r="B333" s="551"/>
      <c r="C333" s="506"/>
      <c r="D333" s="125" t="s">
        <v>370</v>
      </c>
      <c r="E333" s="516"/>
      <c r="F333" s="510"/>
      <c r="G333" s="512"/>
      <c r="H333" s="92"/>
    </row>
    <row r="334" spans="1:8" ht="43.5" hidden="1" customHeight="1">
      <c r="A334" s="397" t="s">
        <v>369</v>
      </c>
      <c r="B334" s="120" t="s">
        <v>277</v>
      </c>
      <c r="C334" s="119">
        <v>2240</v>
      </c>
      <c r="D334" s="135">
        <v>0</v>
      </c>
      <c r="E334" s="616" t="s">
        <v>11</v>
      </c>
      <c r="F334" s="282" t="s">
        <v>272</v>
      </c>
      <c r="G334" s="522" t="s">
        <v>52</v>
      </c>
      <c r="H334" s="92"/>
    </row>
    <row r="335" spans="1:8" ht="47.25" hidden="1" customHeight="1">
      <c r="A335" s="398"/>
      <c r="B335" s="11"/>
      <c r="C335" s="73"/>
      <c r="D335" s="125" t="s">
        <v>278</v>
      </c>
      <c r="E335" s="548"/>
      <c r="F335" s="273"/>
      <c r="G335" s="512"/>
      <c r="H335" s="92"/>
    </row>
    <row r="336" spans="1:8" ht="29.25" hidden="1" customHeight="1">
      <c r="A336" s="397" t="s">
        <v>279</v>
      </c>
      <c r="B336" s="137" t="s">
        <v>284</v>
      </c>
      <c r="C336" s="119">
        <v>2240</v>
      </c>
      <c r="D336" s="135">
        <v>0</v>
      </c>
      <c r="E336" s="616" t="s">
        <v>81</v>
      </c>
      <c r="F336" s="282" t="s">
        <v>272</v>
      </c>
      <c r="G336" s="522" t="s">
        <v>57</v>
      </c>
      <c r="H336" s="92"/>
    </row>
    <row r="337" spans="1:8" ht="45" hidden="1" customHeight="1">
      <c r="A337" s="398"/>
      <c r="B337" s="11"/>
      <c r="C337" s="73"/>
      <c r="D337" s="125" t="s">
        <v>351</v>
      </c>
      <c r="E337" s="548"/>
      <c r="F337" s="273"/>
      <c r="G337" s="512"/>
      <c r="H337" s="92"/>
    </row>
    <row r="338" spans="1:8" ht="45" hidden="1" customHeight="1">
      <c r="A338" s="397" t="s">
        <v>279</v>
      </c>
      <c r="B338" s="137" t="s">
        <v>284</v>
      </c>
      <c r="C338" s="119">
        <v>2240</v>
      </c>
      <c r="D338" s="135">
        <v>0</v>
      </c>
      <c r="E338" s="616" t="s">
        <v>81</v>
      </c>
      <c r="F338" s="282" t="s">
        <v>330</v>
      </c>
      <c r="G338" s="522" t="s">
        <v>357</v>
      </c>
      <c r="H338" s="92"/>
    </row>
    <row r="339" spans="1:8" ht="45" hidden="1" customHeight="1">
      <c r="A339" s="398"/>
      <c r="B339" s="11"/>
      <c r="C339" s="73"/>
      <c r="D339" s="152" t="s">
        <v>341</v>
      </c>
      <c r="E339" s="548"/>
      <c r="F339" s="273"/>
      <c r="G339" s="512"/>
      <c r="H339" s="92"/>
    </row>
    <row r="340" spans="1:8" ht="45" hidden="1" customHeight="1">
      <c r="A340" s="537" t="s">
        <v>439</v>
      </c>
      <c r="B340" s="621" t="s">
        <v>432</v>
      </c>
      <c r="C340" s="505">
        <v>2240</v>
      </c>
      <c r="D340" s="135">
        <v>0</v>
      </c>
      <c r="E340" s="616" t="s">
        <v>261</v>
      </c>
      <c r="F340" s="509" t="s">
        <v>116</v>
      </c>
      <c r="G340" s="522" t="s">
        <v>57</v>
      </c>
      <c r="H340" s="92"/>
    </row>
    <row r="341" spans="1:8" ht="45" hidden="1" customHeight="1">
      <c r="A341" s="538"/>
      <c r="B341" s="622"/>
      <c r="C341" s="506"/>
      <c r="D341" s="125" t="s">
        <v>367</v>
      </c>
      <c r="E341" s="548"/>
      <c r="F341" s="510"/>
      <c r="G341" s="512"/>
      <c r="H341" s="92"/>
    </row>
    <row r="342" spans="1:8" s="223" customFormat="1" ht="45" hidden="1" customHeight="1">
      <c r="A342" s="619" t="s">
        <v>440</v>
      </c>
      <c r="B342" s="226" t="s">
        <v>433</v>
      </c>
      <c r="C342" s="209">
        <v>2240</v>
      </c>
      <c r="D342" s="227">
        <v>0</v>
      </c>
      <c r="E342" s="623" t="s">
        <v>11</v>
      </c>
      <c r="F342" s="282" t="s">
        <v>117</v>
      </c>
      <c r="G342" s="523" t="s">
        <v>57</v>
      </c>
      <c r="H342" s="222"/>
    </row>
    <row r="343" spans="1:8" s="223" customFormat="1" ht="45" hidden="1" customHeight="1">
      <c r="A343" s="620"/>
      <c r="B343" s="14"/>
      <c r="C343" s="199"/>
      <c r="D343" s="228" t="s">
        <v>359</v>
      </c>
      <c r="E343" s="624"/>
      <c r="F343" s="273"/>
      <c r="G343" s="524"/>
      <c r="H343" s="222"/>
    </row>
    <row r="344" spans="1:8" ht="45" hidden="1" customHeight="1">
      <c r="A344" s="527" t="s">
        <v>442</v>
      </c>
      <c r="B344" s="617" t="s">
        <v>441</v>
      </c>
      <c r="C344" s="119">
        <v>2240</v>
      </c>
      <c r="D344" s="135">
        <v>0</v>
      </c>
      <c r="E344" s="616" t="s">
        <v>11</v>
      </c>
      <c r="F344" s="282" t="s">
        <v>106</v>
      </c>
      <c r="G344" s="522" t="s">
        <v>57</v>
      </c>
      <c r="H344" s="92"/>
    </row>
    <row r="345" spans="1:8" ht="45" hidden="1" customHeight="1">
      <c r="A345" s="528"/>
      <c r="B345" s="618"/>
      <c r="C345" s="73"/>
      <c r="D345" s="125" t="s">
        <v>373</v>
      </c>
      <c r="E345" s="548"/>
      <c r="F345" s="273"/>
      <c r="G345" s="512"/>
      <c r="H345" s="92"/>
    </row>
    <row r="346" spans="1:8" ht="45" hidden="1" customHeight="1">
      <c r="A346" s="397" t="s">
        <v>281</v>
      </c>
      <c r="B346" s="120" t="s">
        <v>282</v>
      </c>
      <c r="C346" s="119">
        <v>2240</v>
      </c>
      <c r="D346" s="135">
        <v>0</v>
      </c>
      <c r="E346" s="616" t="s">
        <v>261</v>
      </c>
      <c r="F346" s="282" t="s">
        <v>272</v>
      </c>
      <c r="G346" s="522" t="s">
        <v>57</v>
      </c>
      <c r="H346" s="92"/>
    </row>
    <row r="347" spans="1:8" ht="45" hidden="1" customHeight="1">
      <c r="A347" s="398"/>
      <c r="B347" s="11"/>
      <c r="C347" s="73"/>
      <c r="D347" s="125" t="s">
        <v>280</v>
      </c>
      <c r="E347" s="548"/>
      <c r="F347" s="273"/>
      <c r="G347" s="512"/>
      <c r="H347" s="92"/>
    </row>
    <row r="348" spans="1:8" ht="55.5" hidden="1" customHeight="1">
      <c r="A348" s="673" t="s">
        <v>444</v>
      </c>
      <c r="B348" s="671" t="s">
        <v>443</v>
      </c>
      <c r="C348" s="230">
        <v>2240</v>
      </c>
      <c r="D348" s="231">
        <v>0</v>
      </c>
      <c r="E348" s="667" t="s">
        <v>11</v>
      </c>
      <c r="F348" s="221" t="s">
        <v>106</v>
      </c>
      <c r="G348" s="669" t="s">
        <v>57</v>
      </c>
      <c r="H348" s="92"/>
    </row>
    <row r="349" spans="1:8" ht="45" hidden="1" customHeight="1">
      <c r="A349" s="674"/>
      <c r="B349" s="672"/>
      <c r="C349" s="232"/>
      <c r="D349" s="233" t="s">
        <v>283</v>
      </c>
      <c r="E349" s="668"/>
      <c r="F349" s="249"/>
      <c r="G349" s="670"/>
      <c r="H349" s="92"/>
    </row>
    <row r="350" spans="1:8" ht="45" hidden="1" customHeight="1">
      <c r="A350" s="537" t="s">
        <v>445</v>
      </c>
      <c r="B350" s="621" t="s">
        <v>446</v>
      </c>
      <c r="C350" s="505">
        <v>2240</v>
      </c>
      <c r="D350" s="135">
        <v>0</v>
      </c>
      <c r="E350" s="616" t="s">
        <v>261</v>
      </c>
      <c r="F350" s="509" t="s">
        <v>106</v>
      </c>
      <c r="G350" s="522" t="s">
        <v>52</v>
      </c>
      <c r="H350" s="92"/>
    </row>
    <row r="351" spans="1:8" ht="45" hidden="1" customHeight="1">
      <c r="A351" s="538"/>
      <c r="B351" s="622"/>
      <c r="C351" s="506"/>
      <c r="D351" s="125" t="s">
        <v>368</v>
      </c>
      <c r="E351" s="548"/>
      <c r="F351" s="510"/>
      <c r="G351" s="512"/>
      <c r="H351" s="92"/>
    </row>
    <row r="352" spans="1:8" ht="42.75" hidden="1" customHeight="1">
      <c r="A352" s="537" t="s">
        <v>448</v>
      </c>
      <c r="B352" s="621" t="s">
        <v>447</v>
      </c>
      <c r="C352" s="505">
        <v>2240</v>
      </c>
      <c r="D352" s="135">
        <v>0</v>
      </c>
      <c r="E352" s="521" t="s">
        <v>384</v>
      </c>
      <c r="F352" s="509" t="s">
        <v>116</v>
      </c>
      <c r="G352" s="522" t="s">
        <v>57</v>
      </c>
      <c r="H352" s="92"/>
    </row>
    <row r="353" spans="1:12" ht="51.75" hidden="1" customHeight="1">
      <c r="A353" s="538"/>
      <c r="B353" s="622"/>
      <c r="C353" s="506"/>
      <c r="D353" s="127" t="s">
        <v>371</v>
      </c>
      <c r="E353" s="516"/>
      <c r="F353" s="510"/>
      <c r="G353" s="512"/>
      <c r="H353" s="92"/>
    </row>
    <row r="354" spans="1:12" ht="41.25" hidden="1" customHeight="1">
      <c r="A354" s="563" t="s">
        <v>130</v>
      </c>
      <c r="B354" s="81" t="s">
        <v>131</v>
      </c>
      <c r="C354" s="652">
        <v>2240</v>
      </c>
      <c r="D354" s="36">
        <v>0</v>
      </c>
      <c r="E354" s="665" t="s">
        <v>118</v>
      </c>
      <c r="F354" s="575" t="s">
        <v>116</v>
      </c>
      <c r="G354" s="404" t="s">
        <v>115</v>
      </c>
    </row>
    <row r="355" spans="1:12" ht="20.25" hidden="1" customHeight="1">
      <c r="A355" s="564"/>
      <c r="B355" s="76"/>
      <c r="C355" s="653"/>
      <c r="D355" s="46" t="s">
        <v>132</v>
      </c>
      <c r="E355" s="666"/>
      <c r="F355" s="615"/>
      <c r="G355" s="330"/>
    </row>
    <row r="356" spans="1:12" ht="55.5" hidden="1" customHeight="1">
      <c r="A356" s="563" t="s">
        <v>133</v>
      </c>
      <c r="B356" s="81" t="s">
        <v>119</v>
      </c>
      <c r="C356" s="568">
        <v>2240</v>
      </c>
      <c r="D356" s="36">
        <v>0</v>
      </c>
      <c r="E356" s="509" t="s">
        <v>118</v>
      </c>
      <c r="F356" s="575" t="s">
        <v>116</v>
      </c>
      <c r="G356" s="404" t="s">
        <v>115</v>
      </c>
    </row>
    <row r="357" spans="1:12" ht="29.25" hidden="1" customHeight="1">
      <c r="A357" s="564"/>
      <c r="B357" s="76"/>
      <c r="C357" s="626"/>
      <c r="D357" s="46" t="s">
        <v>134</v>
      </c>
      <c r="E357" s="510"/>
      <c r="F357" s="615"/>
      <c r="G357" s="330"/>
      <c r="I357" s="92"/>
      <c r="K357" s="92"/>
    </row>
    <row r="358" spans="1:12" ht="27" customHeight="1" thickBot="1">
      <c r="A358" s="436" t="s">
        <v>13</v>
      </c>
      <c r="B358" s="193"/>
      <c r="C358" s="194"/>
      <c r="D358" s="207">
        <f>D200+D202+D208+D210+D214+D216+D220+D222+D234+D236+D240+D246+D248+D252+D256+D312+D316+D218+D254+D250+D244+D324+D212+D242+D238+D320+D258+D260+D322+D318</f>
        <v>55472300</v>
      </c>
      <c r="E358" s="194"/>
      <c r="F358" s="194"/>
      <c r="G358" s="195"/>
      <c r="H358" s="94"/>
      <c r="I358" s="47"/>
      <c r="J358" s="9"/>
      <c r="K358" s="87"/>
      <c r="L358" s="77"/>
    </row>
    <row r="359" spans="1:12" ht="27" customHeight="1">
      <c r="A359" s="405" t="s">
        <v>96</v>
      </c>
      <c r="B359" s="431" t="s">
        <v>97</v>
      </c>
      <c r="C359" s="304">
        <v>2282</v>
      </c>
      <c r="D359" s="432">
        <v>92500</v>
      </c>
      <c r="E359" s="663" t="s">
        <v>609</v>
      </c>
      <c r="F359" s="664"/>
      <c r="G359" s="519" t="s">
        <v>608</v>
      </c>
      <c r="H359" s="94"/>
      <c r="I359" s="47"/>
      <c r="K359" s="87"/>
      <c r="L359" s="136"/>
    </row>
    <row r="360" spans="1:12" ht="44.25" customHeight="1">
      <c r="A360" s="405"/>
      <c r="B360" s="72"/>
      <c r="C360" s="286"/>
      <c r="D360" s="12" t="s">
        <v>98</v>
      </c>
      <c r="E360" s="548"/>
      <c r="F360" s="628"/>
      <c r="G360" s="520"/>
      <c r="H360" s="94"/>
      <c r="I360" s="47"/>
      <c r="K360" s="98"/>
      <c r="L360" s="77"/>
    </row>
    <row r="361" spans="1:12" ht="39.75" customHeight="1">
      <c r="A361" s="406" t="s">
        <v>184</v>
      </c>
      <c r="B361" s="6"/>
      <c r="C361" s="4"/>
      <c r="D361" s="201">
        <f>D359</f>
        <v>92500</v>
      </c>
      <c r="E361" s="4"/>
      <c r="F361" s="4"/>
      <c r="G361" s="346"/>
      <c r="H361" s="52"/>
      <c r="I361" s="47"/>
      <c r="K361" s="87"/>
      <c r="L361" s="77"/>
    </row>
    <row r="362" spans="1:12" ht="62.25" hidden="1" customHeight="1">
      <c r="A362" s="563" t="s">
        <v>99</v>
      </c>
      <c r="B362" s="660" t="s">
        <v>36</v>
      </c>
      <c r="C362" s="625">
        <v>3110</v>
      </c>
      <c r="D362" s="34">
        <f>6453000-6453000</f>
        <v>0</v>
      </c>
      <c r="E362" s="515" t="s">
        <v>108</v>
      </c>
      <c r="F362" s="515" t="s">
        <v>117</v>
      </c>
      <c r="G362" s="584" t="s">
        <v>158</v>
      </c>
      <c r="H362" s="52"/>
      <c r="I362" s="47"/>
    </row>
    <row r="363" spans="1:12" ht="111.75" hidden="1" customHeight="1">
      <c r="A363" s="564"/>
      <c r="B363" s="661"/>
      <c r="C363" s="542"/>
      <c r="D363" s="42" t="s">
        <v>155</v>
      </c>
      <c r="E363" s="521"/>
      <c r="F363" s="521"/>
      <c r="G363" s="523"/>
      <c r="H363" s="52"/>
      <c r="I363" s="47"/>
    </row>
    <row r="364" spans="1:12" ht="28.5" hidden="1" customHeight="1">
      <c r="A364" s="389" t="s">
        <v>100</v>
      </c>
      <c r="B364" s="661"/>
      <c r="C364" s="542"/>
      <c r="D364" s="34">
        <f>3988108.95-3988108.95</f>
        <v>0</v>
      </c>
      <c r="E364" s="521"/>
      <c r="F364" s="521"/>
      <c r="G364" s="584" t="s">
        <v>57</v>
      </c>
    </row>
    <row r="365" spans="1:12" ht="15.75" hidden="1" customHeight="1">
      <c r="A365" s="407"/>
      <c r="B365" s="661"/>
      <c r="C365" s="542"/>
      <c r="D365" s="42" t="s">
        <v>155</v>
      </c>
      <c r="E365" s="521"/>
      <c r="F365" s="521"/>
      <c r="G365" s="523"/>
    </row>
    <row r="366" spans="1:12" ht="31.5" hidden="1" customHeight="1">
      <c r="A366" s="389" t="s">
        <v>162</v>
      </c>
      <c r="B366" s="661"/>
      <c r="C366" s="542"/>
      <c r="D366" s="34">
        <v>0</v>
      </c>
      <c r="E366" s="521"/>
      <c r="F366" s="521"/>
      <c r="G366" s="523"/>
    </row>
    <row r="367" spans="1:12" ht="35.25" hidden="1" customHeight="1">
      <c r="A367" s="408"/>
      <c r="B367" s="661"/>
      <c r="C367" s="542"/>
      <c r="D367" s="42" t="s">
        <v>163</v>
      </c>
      <c r="E367" s="521"/>
      <c r="F367" s="521"/>
      <c r="G367" s="523"/>
    </row>
    <row r="368" spans="1:12" ht="30" hidden="1" customHeight="1">
      <c r="A368" s="283" t="s">
        <v>101</v>
      </c>
      <c r="B368" s="661"/>
      <c r="C368" s="542"/>
      <c r="D368" s="34">
        <f>4434672-4434672</f>
        <v>0</v>
      </c>
      <c r="E368" s="521"/>
      <c r="F368" s="521"/>
      <c r="G368" s="523"/>
    </row>
    <row r="369" spans="1:8" ht="25.5" hidden="1" customHeight="1">
      <c r="A369" s="284"/>
      <c r="B369" s="661"/>
      <c r="C369" s="542"/>
      <c r="D369" s="42" t="s">
        <v>155</v>
      </c>
      <c r="E369" s="521"/>
      <c r="F369" s="521"/>
      <c r="G369" s="523"/>
    </row>
    <row r="370" spans="1:8" ht="36.75" hidden="1" customHeight="1">
      <c r="A370" s="389" t="s">
        <v>169</v>
      </c>
      <c r="B370" s="661"/>
      <c r="C370" s="542"/>
      <c r="D370" s="34">
        <v>0</v>
      </c>
      <c r="E370" s="521"/>
      <c r="F370" s="521"/>
      <c r="G370" s="523"/>
    </row>
    <row r="371" spans="1:8" ht="36.75" hidden="1" customHeight="1">
      <c r="A371" s="409"/>
      <c r="B371" s="661"/>
      <c r="C371" s="542"/>
      <c r="D371" s="90" t="s">
        <v>164</v>
      </c>
      <c r="E371" s="521"/>
      <c r="F371" s="521"/>
      <c r="G371" s="523"/>
    </row>
    <row r="372" spans="1:8" ht="26.25" hidden="1" customHeight="1">
      <c r="A372" s="283" t="s">
        <v>102</v>
      </c>
      <c r="B372" s="661"/>
      <c r="C372" s="542"/>
      <c r="D372" s="34">
        <f>13601246.4-13601246.4</f>
        <v>0</v>
      </c>
      <c r="E372" s="521"/>
      <c r="F372" s="521"/>
      <c r="G372" s="523"/>
    </row>
    <row r="373" spans="1:8" ht="33.75" hidden="1" customHeight="1">
      <c r="A373" s="284"/>
      <c r="B373" s="661"/>
      <c r="C373" s="542"/>
      <c r="D373" s="42" t="s">
        <v>155</v>
      </c>
      <c r="E373" s="521"/>
      <c r="F373" s="521"/>
      <c r="G373" s="523"/>
    </row>
    <row r="374" spans="1:8" ht="33.75" hidden="1" customHeight="1">
      <c r="A374" s="389" t="s">
        <v>170</v>
      </c>
      <c r="B374" s="661"/>
      <c r="C374" s="542"/>
      <c r="D374" s="34">
        <v>0</v>
      </c>
      <c r="E374" s="521"/>
      <c r="F374" s="521"/>
      <c r="G374" s="523"/>
    </row>
    <row r="375" spans="1:8" ht="33.75" hidden="1" customHeight="1">
      <c r="A375" s="284"/>
      <c r="B375" s="661"/>
      <c r="C375" s="542"/>
      <c r="D375" s="90" t="s">
        <v>165</v>
      </c>
      <c r="E375" s="521"/>
      <c r="F375" s="521"/>
      <c r="G375" s="524"/>
    </row>
    <row r="376" spans="1:8" ht="48" hidden="1" customHeight="1">
      <c r="A376" s="283" t="s">
        <v>103</v>
      </c>
      <c r="B376" s="661"/>
      <c r="C376" s="542"/>
      <c r="D376" s="34">
        <f>4019652-4019652</f>
        <v>0</v>
      </c>
      <c r="E376" s="521"/>
      <c r="F376" s="521"/>
      <c r="G376" s="584" t="s">
        <v>158</v>
      </c>
    </row>
    <row r="377" spans="1:8" ht="101.25" hidden="1" customHeight="1">
      <c r="A377" s="284"/>
      <c r="B377" s="662"/>
      <c r="C377" s="543"/>
      <c r="D377" s="42" t="s">
        <v>155</v>
      </c>
      <c r="E377" s="516"/>
      <c r="F377" s="516"/>
      <c r="G377" s="523"/>
      <c r="H377" s="9">
        <f>D362+D364+D368+D372+D376</f>
        <v>0</v>
      </c>
    </row>
    <row r="378" spans="1:8" ht="43.5" hidden="1" customHeight="1">
      <c r="A378" s="409" t="s">
        <v>248</v>
      </c>
      <c r="B378" s="567" t="s">
        <v>249</v>
      </c>
      <c r="C378" s="43">
        <v>3110</v>
      </c>
      <c r="D378" s="34">
        <v>0</v>
      </c>
      <c r="E378" s="282" t="s">
        <v>11</v>
      </c>
      <c r="F378" s="575" t="s">
        <v>106</v>
      </c>
      <c r="G378" s="511" t="s">
        <v>52</v>
      </c>
    </row>
    <row r="379" spans="1:8" ht="61.5" hidden="1" customHeight="1">
      <c r="A379" s="284"/>
      <c r="B379" s="561"/>
      <c r="C379" s="43"/>
      <c r="D379" s="41" t="s">
        <v>77</v>
      </c>
      <c r="E379" s="282" t="s">
        <v>109</v>
      </c>
      <c r="F379" s="615"/>
      <c r="G379" s="512"/>
    </row>
    <row r="380" spans="1:8" ht="75.75" hidden="1" customHeight="1">
      <c r="A380" s="389" t="s">
        <v>39</v>
      </c>
      <c r="B380" s="567" t="s">
        <v>38</v>
      </c>
      <c r="C380" s="658">
        <v>3110</v>
      </c>
      <c r="D380" s="34">
        <f>6750000-6750000</f>
        <v>0</v>
      </c>
      <c r="E380" s="575" t="s">
        <v>110</v>
      </c>
      <c r="F380" s="575" t="s">
        <v>106</v>
      </c>
      <c r="G380" s="511" t="s">
        <v>159</v>
      </c>
    </row>
    <row r="381" spans="1:8" ht="97.5" hidden="1" customHeight="1">
      <c r="A381" s="384"/>
      <c r="B381" s="561"/>
      <c r="C381" s="659"/>
      <c r="D381" s="41" t="s">
        <v>155</v>
      </c>
      <c r="E381" s="615"/>
      <c r="F381" s="615"/>
      <c r="G381" s="512"/>
    </row>
    <row r="382" spans="1:8" ht="78.75" hidden="1" customHeight="1">
      <c r="A382" s="409" t="s">
        <v>40</v>
      </c>
      <c r="B382" s="567" t="s">
        <v>41</v>
      </c>
      <c r="C382" s="43">
        <v>3110</v>
      </c>
      <c r="D382" s="34">
        <f>3960000-3960000</f>
        <v>0</v>
      </c>
      <c r="E382" s="307" t="s">
        <v>11</v>
      </c>
      <c r="F382" s="307" t="s">
        <v>26</v>
      </c>
      <c r="G382" s="511" t="s">
        <v>159</v>
      </c>
    </row>
    <row r="383" spans="1:8" ht="93.75" hidden="1" customHeight="1">
      <c r="A383" s="284"/>
      <c r="B383" s="561"/>
      <c r="C383" s="43"/>
      <c r="D383" s="41" t="s">
        <v>156</v>
      </c>
      <c r="E383" s="308" t="s">
        <v>109</v>
      </c>
      <c r="F383" s="308"/>
      <c r="G383" s="512"/>
    </row>
    <row r="384" spans="1:8" ht="27" hidden="1" customHeight="1">
      <c r="A384" s="409" t="s">
        <v>48</v>
      </c>
      <c r="B384" s="567" t="s">
        <v>42</v>
      </c>
      <c r="C384" s="313">
        <v>3110</v>
      </c>
      <c r="D384" s="148">
        <f>6128320.65+2659727.35-8788048</f>
        <v>0</v>
      </c>
      <c r="E384" s="307" t="s">
        <v>11</v>
      </c>
      <c r="F384" s="307" t="s">
        <v>106</v>
      </c>
      <c r="G384" s="511" t="s">
        <v>57</v>
      </c>
    </row>
    <row r="385" spans="1:10" ht="60" hidden="1" customHeight="1">
      <c r="A385" s="284"/>
      <c r="B385" s="561"/>
      <c r="C385" s="314"/>
      <c r="D385" s="41" t="s">
        <v>340</v>
      </c>
      <c r="E385" s="307" t="s">
        <v>109</v>
      </c>
      <c r="F385" s="307"/>
      <c r="G385" s="512"/>
      <c r="H385" s="92"/>
    </row>
    <row r="386" spans="1:10" ht="34.5" hidden="1" customHeight="1">
      <c r="A386" s="409" t="s">
        <v>37</v>
      </c>
      <c r="B386" s="567" t="s">
        <v>50</v>
      </c>
      <c r="C386" s="43">
        <v>3110</v>
      </c>
      <c r="D386" s="79">
        <v>0</v>
      </c>
      <c r="E386" s="306" t="s">
        <v>261</v>
      </c>
      <c r="F386" s="306" t="s">
        <v>26</v>
      </c>
      <c r="G386" s="511" t="s">
        <v>57</v>
      </c>
      <c r="J386" s="92"/>
    </row>
    <row r="387" spans="1:10" ht="43.5" hidden="1" customHeight="1">
      <c r="A387" s="284"/>
      <c r="B387" s="561"/>
      <c r="C387" s="314"/>
      <c r="D387" s="41" t="s">
        <v>324</v>
      </c>
      <c r="E387" s="308"/>
      <c r="F387" s="308"/>
      <c r="G387" s="512"/>
      <c r="H387" s="92"/>
    </row>
    <row r="388" spans="1:10" ht="33.75" hidden="1" customHeight="1">
      <c r="A388" s="409" t="s">
        <v>218</v>
      </c>
      <c r="B388" s="567" t="s">
        <v>216</v>
      </c>
      <c r="C388" s="43">
        <v>3110</v>
      </c>
      <c r="D388" s="74">
        <v>0</v>
      </c>
      <c r="E388" s="307" t="s">
        <v>11</v>
      </c>
      <c r="F388" s="307" t="s">
        <v>107</v>
      </c>
      <c r="G388" s="317" t="s">
        <v>211</v>
      </c>
      <c r="H388" s="92"/>
    </row>
    <row r="389" spans="1:10" ht="43.5" hidden="1" customHeight="1">
      <c r="A389" s="409"/>
      <c r="B389" s="561"/>
      <c r="C389" s="43"/>
      <c r="D389" s="41" t="s">
        <v>217</v>
      </c>
      <c r="E389" s="307"/>
      <c r="F389" s="307"/>
      <c r="G389" s="317"/>
      <c r="H389" s="92"/>
    </row>
    <row r="390" spans="1:10" ht="26.25" hidden="1" customHeight="1">
      <c r="A390" s="590" t="s">
        <v>125</v>
      </c>
      <c r="B390" s="567" t="s">
        <v>114</v>
      </c>
      <c r="C390" s="43">
        <v>3110</v>
      </c>
      <c r="D390" s="79">
        <v>0</v>
      </c>
      <c r="E390" s="306" t="s">
        <v>11</v>
      </c>
      <c r="F390" s="306" t="s">
        <v>24</v>
      </c>
      <c r="G390" s="511" t="s">
        <v>52</v>
      </c>
    </row>
    <row r="391" spans="1:10" ht="39" hidden="1" customHeight="1">
      <c r="A391" s="591"/>
      <c r="B391" s="561"/>
      <c r="C391" s="314"/>
      <c r="D391" s="41" t="s">
        <v>243</v>
      </c>
      <c r="E391" s="308"/>
      <c r="F391" s="308"/>
      <c r="G391" s="512"/>
    </row>
    <row r="392" spans="1:10" ht="26.25" hidden="1" customHeight="1">
      <c r="A392" s="503" t="s">
        <v>245</v>
      </c>
      <c r="B392" s="108" t="s">
        <v>244</v>
      </c>
      <c r="C392" s="544">
        <v>3110</v>
      </c>
      <c r="D392" s="109">
        <v>0</v>
      </c>
      <c r="E392" s="544" t="s">
        <v>261</v>
      </c>
      <c r="F392" s="280" t="s">
        <v>272</v>
      </c>
      <c r="G392" s="331" t="s">
        <v>52</v>
      </c>
    </row>
    <row r="393" spans="1:10" ht="44.25" hidden="1" customHeight="1">
      <c r="A393" s="589"/>
      <c r="B393" s="312"/>
      <c r="C393" s="507"/>
      <c r="D393" s="128" t="s">
        <v>323</v>
      </c>
      <c r="E393" s="507"/>
      <c r="F393" s="129"/>
      <c r="G393" s="356"/>
    </row>
    <row r="394" spans="1:10" ht="52.5" customHeight="1">
      <c r="A394" s="503" t="s">
        <v>570</v>
      </c>
      <c r="B394" s="656" t="s">
        <v>569</v>
      </c>
      <c r="C394" s="544">
        <v>3110</v>
      </c>
      <c r="D394" s="109">
        <v>25000000</v>
      </c>
      <c r="E394" s="507" t="s">
        <v>488</v>
      </c>
      <c r="F394" s="654" t="s">
        <v>26</v>
      </c>
      <c r="G394" s="513" t="s">
        <v>612</v>
      </c>
    </row>
    <row r="395" spans="1:10" ht="228.75" customHeight="1">
      <c r="A395" s="589"/>
      <c r="B395" s="657"/>
      <c r="C395" s="507"/>
      <c r="D395" s="111" t="s">
        <v>579</v>
      </c>
      <c r="E395" s="508"/>
      <c r="F395" s="655"/>
      <c r="G395" s="514"/>
      <c r="H395" s="92"/>
    </row>
    <row r="396" spans="1:10" ht="34.5" hidden="1" customHeight="1">
      <c r="A396" s="283" t="s">
        <v>105</v>
      </c>
      <c r="B396" s="567" t="s">
        <v>104</v>
      </c>
      <c r="C396" s="35">
        <v>3110</v>
      </c>
      <c r="D396" s="148">
        <v>0</v>
      </c>
      <c r="E396" s="509" t="s">
        <v>198</v>
      </c>
      <c r="F396" s="307" t="s">
        <v>330</v>
      </c>
      <c r="G396" s="511" t="s">
        <v>52</v>
      </c>
    </row>
    <row r="397" spans="1:10" ht="42" hidden="1" customHeight="1">
      <c r="A397" s="284"/>
      <c r="B397" s="561"/>
      <c r="C397" s="35"/>
      <c r="D397" s="12" t="s">
        <v>329</v>
      </c>
      <c r="E397" s="510"/>
      <c r="F397" s="307"/>
      <c r="G397" s="512"/>
    </row>
    <row r="398" spans="1:10" ht="42" hidden="1" customHeight="1">
      <c r="A398" s="410" t="s">
        <v>308</v>
      </c>
      <c r="B398" s="59" t="s">
        <v>273</v>
      </c>
      <c r="C398" s="337">
        <v>3110</v>
      </c>
      <c r="D398" s="142">
        <v>0</v>
      </c>
      <c r="E398" s="582" t="s">
        <v>198</v>
      </c>
      <c r="F398" s="509" t="s">
        <v>330</v>
      </c>
      <c r="G398" s="584" t="s">
        <v>57</v>
      </c>
    </row>
    <row r="399" spans="1:10" ht="42" hidden="1" customHeight="1">
      <c r="A399" s="367"/>
      <c r="B399" s="14"/>
      <c r="C399" s="29"/>
      <c r="D399" s="133" t="s">
        <v>274</v>
      </c>
      <c r="E399" s="583"/>
      <c r="F399" s="510"/>
      <c r="G399" s="524"/>
    </row>
    <row r="400" spans="1:10" ht="42" hidden="1" customHeight="1">
      <c r="A400" s="409" t="s">
        <v>332</v>
      </c>
      <c r="B400" s="59" t="s">
        <v>331</v>
      </c>
      <c r="C400" s="35">
        <v>3110</v>
      </c>
      <c r="D400" s="149">
        <v>0</v>
      </c>
      <c r="E400" s="582" t="s">
        <v>198</v>
      </c>
      <c r="F400" s="307" t="s">
        <v>330</v>
      </c>
      <c r="G400" s="584" t="s">
        <v>52</v>
      </c>
    </row>
    <row r="401" spans="1:13" ht="42" hidden="1" customHeight="1">
      <c r="A401" s="409"/>
      <c r="B401" s="321"/>
      <c r="C401" s="35"/>
      <c r="D401" s="133" t="s">
        <v>333</v>
      </c>
      <c r="E401" s="583"/>
      <c r="F401" s="307"/>
      <c r="G401" s="524"/>
    </row>
    <row r="402" spans="1:13" ht="52.5" hidden="1" customHeight="1">
      <c r="A402" s="389" t="s">
        <v>153</v>
      </c>
      <c r="B402" s="321" t="s">
        <v>152</v>
      </c>
      <c r="C402" s="309">
        <v>3110</v>
      </c>
      <c r="D402" s="34">
        <v>0</v>
      </c>
      <c r="E402" s="305" t="s">
        <v>182</v>
      </c>
      <c r="F402" s="307" t="s">
        <v>116</v>
      </c>
      <c r="G402" s="511" t="s">
        <v>52</v>
      </c>
    </row>
    <row r="403" spans="1:13" ht="42" hidden="1" customHeight="1">
      <c r="A403" s="384"/>
      <c r="B403" s="321"/>
      <c r="C403" s="35"/>
      <c r="D403" s="12" t="s">
        <v>154</v>
      </c>
      <c r="E403" s="305"/>
      <c r="F403" s="307"/>
      <c r="G403" s="512"/>
    </row>
    <row r="404" spans="1:13" ht="70.5" hidden="1" customHeight="1">
      <c r="A404" s="563" t="s">
        <v>49</v>
      </c>
      <c r="B404" s="10" t="s">
        <v>36</v>
      </c>
      <c r="C404" s="568">
        <v>3110</v>
      </c>
      <c r="D404" s="36">
        <f>12915000-12915000</f>
        <v>0</v>
      </c>
      <c r="E404" s="509" t="s">
        <v>108</v>
      </c>
      <c r="F404" s="575" t="s">
        <v>26</v>
      </c>
      <c r="G404" s="635" t="s">
        <v>159</v>
      </c>
    </row>
    <row r="405" spans="1:13" ht="107.25" hidden="1" customHeight="1">
      <c r="A405" s="564"/>
      <c r="B405" s="37"/>
      <c r="C405" s="626"/>
      <c r="D405" s="46" t="s">
        <v>157</v>
      </c>
      <c r="E405" s="510"/>
      <c r="F405" s="615"/>
      <c r="G405" s="581"/>
    </row>
    <row r="406" spans="1:13" ht="40.5" hidden="1" customHeight="1">
      <c r="A406" s="563" t="s">
        <v>137</v>
      </c>
      <c r="B406" s="84" t="s">
        <v>138</v>
      </c>
      <c r="C406" s="568">
        <v>3110</v>
      </c>
      <c r="D406" s="36">
        <v>0</v>
      </c>
      <c r="E406" s="509" t="s">
        <v>118</v>
      </c>
      <c r="F406" s="575" t="s">
        <v>117</v>
      </c>
      <c r="G406" s="274" t="s">
        <v>115</v>
      </c>
      <c r="L406" s="78"/>
    </row>
    <row r="407" spans="1:13" ht="24" hidden="1" customHeight="1">
      <c r="A407" s="564"/>
      <c r="B407" s="11"/>
      <c r="C407" s="626"/>
      <c r="D407" s="46" t="s">
        <v>120</v>
      </c>
      <c r="E407" s="510"/>
      <c r="F407" s="615"/>
      <c r="G407" s="275"/>
    </row>
    <row r="408" spans="1:13" ht="40.5" hidden="1" customHeight="1">
      <c r="A408" s="563" t="s">
        <v>328</v>
      </c>
      <c r="B408" s="592" t="s">
        <v>136</v>
      </c>
      <c r="C408" s="568">
        <v>3110</v>
      </c>
      <c r="D408" s="131">
        <v>0</v>
      </c>
      <c r="E408" s="509" t="s">
        <v>118</v>
      </c>
      <c r="F408" s="575" t="s">
        <v>107</v>
      </c>
      <c r="G408" s="274" t="s">
        <v>115</v>
      </c>
      <c r="L408" s="78"/>
    </row>
    <row r="409" spans="1:13" ht="40.5" hidden="1" customHeight="1">
      <c r="A409" s="564"/>
      <c r="B409" s="593"/>
      <c r="C409" s="626"/>
      <c r="D409" s="46" t="s">
        <v>264</v>
      </c>
      <c r="E409" s="510"/>
      <c r="F409" s="615"/>
      <c r="G409" s="275"/>
    </row>
    <row r="410" spans="1:13" ht="40.5" hidden="1" customHeight="1">
      <c r="A410" s="563" t="s">
        <v>139</v>
      </c>
      <c r="B410" s="567" t="s">
        <v>104</v>
      </c>
      <c r="C410" s="568">
        <v>3110</v>
      </c>
      <c r="D410" s="36">
        <v>0</v>
      </c>
      <c r="E410" s="509" t="s">
        <v>121</v>
      </c>
      <c r="F410" s="575" t="s">
        <v>117</v>
      </c>
      <c r="G410" s="274" t="s">
        <v>115</v>
      </c>
      <c r="L410" s="78"/>
    </row>
    <row r="411" spans="1:13" ht="40.5" hidden="1" customHeight="1">
      <c r="A411" s="564"/>
      <c r="B411" s="561"/>
      <c r="C411" s="626"/>
      <c r="D411" s="46" t="s">
        <v>150</v>
      </c>
      <c r="E411" s="510"/>
      <c r="F411" s="615"/>
      <c r="G411" s="353"/>
    </row>
    <row r="412" spans="1:13" ht="27.75" customHeight="1">
      <c r="A412" s="345" t="s">
        <v>12</v>
      </c>
      <c r="B412" s="5"/>
      <c r="C412" s="4"/>
      <c r="D412" s="71">
        <f>D366+D370+D374+D378+D384+D386+D388+D390+D392+D394+D396+D402+D406+D408+D410+D398+D400</f>
        <v>25000000</v>
      </c>
      <c r="E412" s="4"/>
      <c r="F412" s="4"/>
      <c r="G412" s="346"/>
      <c r="H412" s="52"/>
      <c r="I412" s="47"/>
      <c r="J412" s="9"/>
      <c r="K412" s="113"/>
      <c r="L412" s="82"/>
      <c r="M412" s="83"/>
    </row>
    <row r="413" spans="1:13" ht="85.5" hidden="1" customHeight="1">
      <c r="A413" s="389" t="s">
        <v>66</v>
      </c>
      <c r="B413" s="13" t="s">
        <v>80</v>
      </c>
      <c r="C413" s="652">
        <v>3122</v>
      </c>
      <c r="D413" s="57">
        <f>1300000-1300000</f>
        <v>0</v>
      </c>
      <c r="E413" s="509" t="s">
        <v>74</v>
      </c>
      <c r="F413" s="625" t="s">
        <v>24</v>
      </c>
      <c r="G413" s="636" t="s">
        <v>158</v>
      </c>
      <c r="J413" s="93"/>
      <c r="K413" s="9"/>
    </row>
    <row r="414" spans="1:13" ht="95.25" hidden="1" customHeight="1">
      <c r="A414" s="384"/>
      <c r="B414" s="33"/>
      <c r="C414" s="653"/>
      <c r="D414" s="51" t="s">
        <v>160</v>
      </c>
      <c r="E414" s="510"/>
      <c r="F414" s="543"/>
      <c r="G414" s="637"/>
    </row>
    <row r="415" spans="1:13" ht="88.5" hidden="1" customHeight="1">
      <c r="A415" s="385" t="s">
        <v>65</v>
      </c>
      <c r="B415" s="13" t="s">
        <v>82</v>
      </c>
      <c r="C415" s="35">
        <v>3122</v>
      </c>
      <c r="D415" s="57">
        <f>20650000-20650000</f>
        <v>0</v>
      </c>
      <c r="E415" s="509" t="s">
        <v>11</v>
      </c>
      <c r="F415" s="315" t="s">
        <v>24</v>
      </c>
      <c r="G415" s="635" t="s">
        <v>158</v>
      </c>
    </row>
    <row r="416" spans="1:13" ht="82.5" hidden="1" customHeight="1">
      <c r="A416" s="411"/>
      <c r="B416" s="17"/>
      <c r="C416" s="35"/>
      <c r="D416" s="1" t="s">
        <v>160</v>
      </c>
      <c r="E416" s="510"/>
      <c r="F416" s="315"/>
      <c r="G416" s="581"/>
    </row>
    <row r="417" spans="1:12" ht="65.25" hidden="1" customHeight="1">
      <c r="A417" s="389" t="s">
        <v>67</v>
      </c>
      <c r="B417" s="13" t="s">
        <v>75</v>
      </c>
      <c r="C417" s="633">
        <v>3122</v>
      </c>
      <c r="D417" s="57">
        <f>2590000-150000-2440000</f>
        <v>0</v>
      </c>
      <c r="E417" s="509" t="s">
        <v>11</v>
      </c>
      <c r="F417" s="509" t="s">
        <v>24</v>
      </c>
      <c r="G417" s="635" t="s">
        <v>267</v>
      </c>
      <c r="K417" s="93"/>
      <c r="L417" s="9"/>
    </row>
    <row r="418" spans="1:12" ht="27.75" hidden="1" customHeight="1">
      <c r="A418" s="384"/>
      <c r="B418" s="32"/>
      <c r="C418" s="634"/>
      <c r="D418" s="51" t="s">
        <v>266</v>
      </c>
      <c r="E418" s="510"/>
      <c r="F418" s="510"/>
      <c r="G418" s="581"/>
    </row>
    <row r="419" spans="1:12" ht="93.75" hidden="1" customHeight="1">
      <c r="A419" s="389" t="s">
        <v>68</v>
      </c>
      <c r="B419" s="13" t="s">
        <v>76</v>
      </c>
      <c r="C419" s="633">
        <v>3122</v>
      </c>
      <c r="D419" s="57">
        <f>850000-850000</f>
        <v>0</v>
      </c>
      <c r="E419" s="509" t="s">
        <v>74</v>
      </c>
      <c r="F419" s="509" t="s">
        <v>24</v>
      </c>
      <c r="G419" s="635" t="s">
        <v>161</v>
      </c>
    </row>
    <row r="420" spans="1:12" ht="81" hidden="1" customHeight="1">
      <c r="A420" s="384"/>
      <c r="B420" s="14"/>
      <c r="C420" s="634"/>
      <c r="D420" s="51" t="s">
        <v>160</v>
      </c>
      <c r="E420" s="510"/>
      <c r="F420" s="510"/>
      <c r="G420" s="581"/>
    </row>
    <row r="421" spans="1:12" ht="63.75" hidden="1" customHeight="1">
      <c r="A421" s="389" t="s">
        <v>70</v>
      </c>
      <c r="B421" s="13" t="s">
        <v>111</v>
      </c>
      <c r="C421" s="633">
        <v>3122</v>
      </c>
      <c r="D421" s="57">
        <f>27000-27000</f>
        <v>0</v>
      </c>
      <c r="E421" s="509" t="s">
        <v>81</v>
      </c>
      <c r="F421" s="509" t="s">
        <v>24</v>
      </c>
      <c r="G421" s="635" t="s">
        <v>269</v>
      </c>
    </row>
    <row r="422" spans="1:12" ht="27" hidden="1" customHeight="1">
      <c r="A422" s="384"/>
      <c r="B422" s="32"/>
      <c r="C422" s="634"/>
      <c r="D422" s="51" t="s">
        <v>268</v>
      </c>
      <c r="E422" s="510"/>
      <c r="F422" s="510"/>
      <c r="G422" s="581"/>
    </row>
    <row r="423" spans="1:12" ht="75" hidden="1" customHeight="1">
      <c r="A423" s="389" t="s">
        <v>69</v>
      </c>
      <c r="B423" s="13" t="s">
        <v>71</v>
      </c>
      <c r="C423" s="633">
        <v>3122</v>
      </c>
      <c r="D423" s="57">
        <f>67500-67500</f>
        <v>0</v>
      </c>
      <c r="E423" s="509" t="s">
        <v>81</v>
      </c>
      <c r="F423" s="509" t="s">
        <v>24</v>
      </c>
      <c r="G423" s="635" t="s">
        <v>269</v>
      </c>
    </row>
    <row r="424" spans="1:12" ht="26.25" hidden="1" customHeight="1">
      <c r="A424" s="394"/>
      <c r="B424" s="32"/>
      <c r="C424" s="634"/>
      <c r="D424" s="51" t="s">
        <v>270</v>
      </c>
      <c r="E424" s="510"/>
      <c r="F424" s="510"/>
      <c r="G424" s="581"/>
    </row>
    <row r="425" spans="1:12" ht="55.5" hidden="1" customHeight="1">
      <c r="A425" s="389" t="s">
        <v>72</v>
      </c>
      <c r="B425" s="13" t="s">
        <v>73</v>
      </c>
      <c r="C425" s="633">
        <v>3122</v>
      </c>
      <c r="D425" s="57">
        <f>15500-15500</f>
        <v>0</v>
      </c>
      <c r="E425" s="509" t="s">
        <v>168</v>
      </c>
      <c r="F425" s="509" t="s">
        <v>116</v>
      </c>
      <c r="G425" s="635" t="s">
        <v>269</v>
      </c>
    </row>
    <row r="426" spans="1:12" ht="30.75" hidden="1" customHeight="1">
      <c r="A426" s="394"/>
      <c r="B426" s="32"/>
      <c r="C426" s="634"/>
      <c r="D426" s="51" t="s">
        <v>271</v>
      </c>
      <c r="E426" s="510"/>
      <c r="F426" s="510"/>
      <c r="G426" s="581"/>
    </row>
    <row r="427" spans="1:12" ht="35.25" hidden="1" customHeight="1">
      <c r="A427" s="412" t="s">
        <v>56</v>
      </c>
      <c r="B427" s="31"/>
      <c r="C427" s="30"/>
      <c r="D427" s="26">
        <f>D413+D415+D417+D419+D421+D423+D425</f>
        <v>0</v>
      </c>
      <c r="E427" s="30"/>
      <c r="F427" s="30"/>
      <c r="G427" s="413"/>
      <c r="H427" s="132"/>
      <c r="I427" s="47"/>
      <c r="K427" s="9"/>
    </row>
    <row r="428" spans="1:12" ht="60" customHeight="1">
      <c r="A428" s="503" t="s">
        <v>538</v>
      </c>
      <c r="B428" s="650" t="s">
        <v>640</v>
      </c>
      <c r="C428" s="544">
        <v>3122</v>
      </c>
      <c r="D428" s="109">
        <v>6899700</v>
      </c>
      <c r="E428" s="544" t="s">
        <v>540</v>
      </c>
      <c r="F428" s="645" t="s">
        <v>542</v>
      </c>
      <c r="G428" s="513" t="s">
        <v>611</v>
      </c>
      <c r="H428" s="53"/>
      <c r="I428" s="47"/>
      <c r="K428" s="9"/>
    </row>
    <row r="429" spans="1:12" ht="140.25" customHeight="1">
      <c r="A429" s="589"/>
      <c r="B429" s="651"/>
      <c r="C429" s="507"/>
      <c r="D429" s="128" t="s">
        <v>541</v>
      </c>
      <c r="E429" s="507"/>
      <c r="F429" s="646"/>
      <c r="G429" s="514"/>
      <c r="H429" s="99"/>
      <c r="I429" s="47"/>
      <c r="K429" s="9"/>
    </row>
    <row r="430" spans="1:12" ht="35.25" customHeight="1">
      <c r="A430" s="414" t="s">
        <v>549</v>
      </c>
      <c r="B430" s="95"/>
      <c r="C430" s="96"/>
      <c r="D430" s="97">
        <f>D428</f>
        <v>6899700</v>
      </c>
      <c r="E430" s="96"/>
      <c r="F430" s="96"/>
      <c r="G430" s="415"/>
      <c r="H430" s="53"/>
      <c r="I430" s="47"/>
      <c r="K430" s="9"/>
    </row>
    <row r="431" spans="1:12" ht="35.25" customHeight="1">
      <c r="A431" s="704" t="s">
        <v>613</v>
      </c>
      <c r="B431" s="706" t="s">
        <v>539</v>
      </c>
      <c r="C431" s="708">
        <v>3142</v>
      </c>
      <c r="D431" s="109">
        <v>21362000</v>
      </c>
      <c r="E431" s="544" t="s">
        <v>540</v>
      </c>
      <c r="F431" s="645" t="s">
        <v>106</v>
      </c>
      <c r="G431" s="513" t="s">
        <v>611</v>
      </c>
      <c r="H431" s="53"/>
      <c r="I431" s="47"/>
      <c r="K431" s="9"/>
    </row>
    <row r="432" spans="1:12" ht="135" customHeight="1">
      <c r="A432" s="705"/>
      <c r="B432" s="707"/>
      <c r="C432" s="709"/>
      <c r="D432" s="128" t="s">
        <v>614</v>
      </c>
      <c r="E432" s="507"/>
      <c r="F432" s="646"/>
      <c r="G432" s="514"/>
      <c r="H432" s="53"/>
      <c r="I432" s="47"/>
      <c r="K432" s="9"/>
    </row>
    <row r="433" spans="1:12" ht="35.25" customHeight="1">
      <c r="A433" s="6" t="s">
        <v>615</v>
      </c>
      <c r="B433" s="95"/>
      <c r="C433" s="96"/>
      <c r="D433" s="97">
        <f>D431</f>
        <v>21362000</v>
      </c>
      <c r="E433" s="96"/>
      <c r="F433" s="96"/>
      <c r="G433" s="96"/>
      <c r="H433" s="53"/>
      <c r="I433" s="47"/>
      <c r="K433" s="9"/>
    </row>
    <row r="434" spans="1:12" ht="38.25" customHeight="1">
      <c r="A434" s="647"/>
      <c r="B434" s="648"/>
      <c r="C434" s="648"/>
      <c r="D434" s="648"/>
      <c r="E434" s="648"/>
      <c r="F434" s="648"/>
      <c r="G434" s="649"/>
    </row>
    <row r="435" spans="1:12" ht="27" customHeight="1">
      <c r="A435" s="640"/>
      <c r="B435" s="416"/>
      <c r="C435" s="417"/>
      <c r="D435" s="641"/>
      <c r="E435" s="641"/>
      <c r="F435" s="641"/>
      <c r="G435" s="642"/>
    </row>
    <row r="436" spans="1:12" ht="25.5" customHeight="1">
      <c r="A436" s="640"/>
      <c r="B436" s="416"/>
      <c r="C436" s="418"/>
      <c r="D436" s="643"/>
      <c r="E436" s="643"/>
      <c r="F436" s="643"/>
      <c r="G436" s="644"/>
    </row>
    <row r="437" spans="1:12" ht="15.75">
      <c r="A437" s="419"/>
      <c r="B437" s="420"/>
      <c r="C437" s="416"/>
      <c r="D437" s="420"/>
      <c r="E437" s="421"/>
      <c r="F437" s="421"/>
      <c r="G437" s="422"/>
    </row>
    <row r="438" spans="1:12" ht="30" hidden="1" customHeight="1">
      <c r="A438" s="640"/>
      <c r="B438" s="416"/>
      <c r="C438" s="417"/>
      <c r="D438" s="641"/>
      <c r="E438" s="641"/>
      <c r="F438" s="641"/>
      <c r="G438" s="642"/>
    </row>
    <row r="439" spans="1:12" ht="12.75" hidden="1" customHeight="1">
      <c r="A439" s="640"/>
      <c r="B439" s="416"/>
      <c r="C439" s="418"/>
      <c r="D439" s="643"/>
      <c r="E439" s="643"/>
      <c r="F439" s="643"/>
      <c r="G439" s="644"/>
    </row>
    <row r="440" spans="1:12" ht="12.75" hidden="1" customHeight="1">
      <c r="A440" s="423"/>
      <c r="B440" s="416"/>
      <c r="C440" s="418"/>
      <c r="D440" s="424"/>
      <c r="E440" s="424"/>
      <c r="F440" s="424"/>
      <c r="G440" s="425"/>
    </row>
    <row r="441" spans="1:12" ht="21.75" hidden="1" customHeight="1">
      <c r="A441" s="640"/>
      <c r="B441" s="416"/>
      <c r="C441" s="417"/>
      <c r="D441" s="641"/>
      <c r="E441" s="641"/>
      <c r="F441" s="641"/>
      <c r="G441" s="642"/>
      <c r="H441" s="92">
        <v>66282560</v>
      </c>
    </row>
    <row r="442" spans="1:12" ht="12.75" customHeight="1">
      <c r="A442" s="640"/>
      <c r="B442" s="416"/>
      <c r="C442" s="418"/>
      <c r="D442" s="643"/>
      <c r="E442" s="643"/>
      <c r="F442" s="643"/>
      <c r="G442" s="644"/>
    </row>
    <row r="443" spans="1:12" ht="12.75" customHeight="1" thickBot="1">
      <c r="A443" s="426"/>
      <c r="B443" s="427"/>
      <c r="C443" s="428"/>
      <c r="D443" s="429"/>
      <c r="E443" s="429"/>
      <c r="F443" s="429"/>
      <c r="G443" s="430"/>
    </row>
    <row r="444" spans="1:12" ht="23.25">
      <c r="D444" s="437"/>
      <c r="H444" s="47"/>
      <c r="K444" s="77"/>
      <c r="L444" s="85"/>
    </row>
  </sheetData>
  <mergeCells count="683">
    <mergeCell ref="A318:A319"/>
    <mergeCell ref="B318:B319"/>
    <mergeCell ref="C318:C319"/>
    <mergeCell ref="E318:E319"/>
    <mergeCell ref="F318:F319"/>
    <mergeCell ref="G318:G319"/>
    <mergeCell ref="E48:E49"/>
    <mergeCell ref="A14:A15"/>
    <mergeCell ref="A16:A17"/>
    <mergeCell ref="E25:E26"/>
    <mergeCell ref="F25:F26"/>
    <mergeCell ref="G27:G28"/>
    <mergeCell ref="A46:A47"/>
    <mergeCell ref="A32:A33"/>
    <mergeCell ref="A34:A35"/>
    <mergeCell ref="A36:A37"/>
    <mergeCell ref="A38:A39"/>
    <mergeCell ref="A40:A41"/>
    <mergeCell ref="G30:G31"/>
    <mergeCell ref="G67:G68"/>
    <mergeCell ref="E69:E70"/>
    <mergeCell ref="F69:F70"/>
    <mergeCell ref="G69:G70"/>
    <mergeCell ref="C63:C64"/>
    <mergeCell ref="F322:F323"/>
    <mergeCell ref="G322:G323"/>
    <mergeCell ref="A322:A323"/>
    <mergeCell ref="A127:A128"/>
    <mergeCell ref="G25:G26"/>
    <mergeCell ref="E14:E19"/>
    <mergeCell ref="F14:F19"/>
    <mergeCell ref="C21:C22"/>
    <mergeCell ref="E21:E22"/>
    <mergeCell ref="F21:F22"/>
    <mergeCell ref="F240:F241"/>
    <mergeCell ref="G240:G241"/>
    <mergeCell ref="B236:B237"/>
    <mergeCell ref="F238:F239"/>
    <mergeCell ref="A44:A45"/>
    <mergeCell ref="A27:A28"/>
    <mergeCell ref="A30:A31"/>
    <mergeCell ref="A42:A43"/>
    <mergeCell ref="C23:C24"/>
    <mergeCell ref="E23:E24"/>
    <mergeCell ref="F23:F24"/>
    <mergeCell ref="G23:G24"/>
    <mergeCell ref="A48:A49"/>
    <mergeCell ref="C48:C49"/>
    <mergeCell ref="A1:G1"/>
    <mergeCell ref="A2:F2"/>
    <mergeCell ref="A3:G3"/>
    <mergeCell ref="B4:E4"/>
    <mergeCell ref="A5:G5"/>
    <mergeCell ref="E8:E13"/>
    <mergeCell ref="F8:F13"/>
    <mergeCell ref="G8:G13"/>
    <mergeCell ref="A8:A9"/>
    <mergeCell ref="A10:A11"/>
    <mergeCell ref="A12:A13"/>
    <mergeCell ref="E431:E432"/>
    <mergeCell ref="F431:F432"/>
    <mergeCell ref="G431:G432"/>
    <mergeCell ref="C270:C271"/>
    <mergeCell ref="A18:A19"/>
    <mergeCell ref="A21:A22"/>
    <mergeCell ref="B23:B24"/>
    <mergeCell ref="A23:A24"/>
    <mergeCell ref="A240:A241"/>
    <mergeCell ref="A246:A247"/>
    <mergeCell ref="B246:B247"/>
    <mergeCell ref="A248:A249"/>
    <mergeCell ref="A252:A253"/>
    <mergeCell ref="G21:G22"/>
    <mergeCell ref="A25:A26"/>
    <mergeCell ref="B38:B45"/>
    <mergeCell ref="E38:E45"/>
    <mergeCell ref="C27:C28"/>
    <mergeCell ref="E27:E28"/>
    <mergeCell ref="F27:F28"/>
    <mergeCell ref="C25:C26"/>
    <mergeCell ref="B322:B323"/>
    <mergeCell ref="C322:C323"/>
    <mergeCell ref="E322:E323"/>
    <mergeCell ref="A431:A432"/>
    <mergeCell ref="B431:B432"/>
    <mergeCell ref="C431:C432"/>
    <mergeCell ref="B60:B61"/>
    <mergeCell ref="E60:E61"/>
    <mergeCell ref="F60:F61"/>
    <mergeCell ref="G60:G61"/>
    <mergeCell ref="F48:F49"/>
    <mergeCell ref="G48:G49"/>
    <mergeCell ref="C55:C56"/>
    <mergeCell ref="E55:E56"/>
    <mergeCell ref="F55:F56"/>
    <mergeCell ref="G55:G56"/>
    <mergeCell ref="B46:B53"/>
    <mergeCell ref="E46:E47"/>
    <mergeCell ref="E50:E51"/>
    <mergeCell ref="E52:E53"/>
    <mergeCell ref="C58:C59"/>
    <mergeCell ref="B58:B59"/>
    <mergeCell ref="E58:E59"/>
    <mergeCell ref="F58:F59"/>
    <mergeCell ref="G58:G59"/>
    <mergeCell ref="E67:E68"/>
    <mergeCell ref="F67:F68"/>
    <mergeCell ref="E63:E64"/>
    <mergeCell ref="F63:F64"/>
    <mergeCell ref="G63:G64"/>
    <mergeCell ref="C65:C66"/>
    <mergeCell ref="E65:E66"/>
    <mergeCell ref="F65:F66"/>
    <mergeCell ref="G65:G66"/>
    <mergeCell ref="E83:E84"/>
    <mergeCell ref="E87:E88"/>
    <mergeCell ref="C89:C90"/>
    <mergeCell ref="E89:E90"/>
    <mergeCell ref="F89:F90"/>
    <mergeCell ref="G89:G90"/>
    <mergeCell ref="E71:E72"/>
    <mergeCell ref="E73:E74"/>
    <mergeCell ref="E75:E76"/>
    <mergeCell ref="E77:E78"/>
    <mergeCell ref="E79:E80"/>
    <mergeCell ref="E81:E82"/>
    <mergeCell ref="E85:E86"/>
    <mergeCell ref="E95:E96"/>
    <mergeCell ref="G95:G96"/>
    <mergeCell ref="A97:A98"/>
    <mergeCell ref="C97:C98"/>
    <mergeCell ref="E97:E98"/>
    <mergeCell ref="A99:A100"/>
    <mergeCell ref="C99:C100"/>
    <mergeCell ref="E99:E100"/>
    <mergeCell ref="E91:E92"/>
    <mergeCell ref="F91:F92"/>
    <mergeCell ref="C93:C94"/>
    <mergeCell ref="E93:E94"/>
    <mergeCell ref="F93:F94"/>
    <mergeCell ref="G93:G94"/>
    <mergeCell ref="C107:C108"/>
    <mergeCell ref="E107:E108"/>
    <mergeCell ref="A109:A110"/>
    <mergeCell ref="E109:E110"/>
    <mergeCell ref="G109:G110"/>
    <mergeCell ref="A101:A102"/>
    <mergeCell ref="C101:C102"/>
    <mergeCell ref="E101:E102"/>
    <mergeCell ref="E103:E104"/>
    <mergeCell ref="E105:E106"/>
    <mergeCell ref="F105:F106"/>
    <mergeCell ref="E117:E118"/>
    <mergeCell ref="E119:E120"/>
    <mergeCell ref="F119:F120"/>
    <mergeCell ref="G119:G120"/>
    <mergeCell ref="E121:E122"/>
    <mergeCell ref="F121:F122"/>
    <mergeCell ref="G121:G122"/>
    <mergeCell ref="A111:A112"/>
    <mergeCell ref="C111:C112"/>
    <mergeCell ref="E111:E112"/>
    <mergeCell ref="F111:F112"/>
    <mergeCell ref="E113:E114"/>
    <mergeCell ref="E115:E116"/>
    <mergeCell ref="C119:C120"/>
    <mergeCell ref="B119:B120"/>
    <mergeCell ref="G135:G136"/>
    <mergeCell ref="E137:E138"/>
    <mergeCell ref="F137:F138"/>
    <mergeCell ref="G137:G138"/>
    <mergeCell ref="G123:G124"/>
    <mergeCell ref="E125:E126"/>
    <mergeCell ref="F125:F126"/>
    <mergeCell ref="G125:G126"/>
    <mergeCell ref="G133:G134"/>
    <mergeCell ref="G131:G132"/>
    <mergeCell ref="E129:F130"/>
    <mergeCell ref="G129:G130"/>
    <mergeCell ref="E127:E128"/>
    <mergeCell ref="F127:F128"/>
    <mergeCell ref="G127:G128"/>
    <mergeCell ref="F123:F124"/>
    <mergeCell ref="G143:G144"/>
    <mergeCell ref="E145:E146"/>
    <mergeCell ref="F145:F146"/>
    <mergeCell ref="E147:E148"/>
    <mergeCell ref="G147:G148"/>
    <mergeCell ref="B153:B154"/>
    <mergeCell ref="E153:E154"/>
    <mergeCell ref="G139:G140"/>
    <mergeCell ref="E141:E142"/>
    <mergeCell ref="F141:F142"/>
    <mergeCell ref="G141:G142"/>
    <mergeCell ref="G149:G150"/>
    <mergeCell ref="F139:F140"/>
    <mergeCell ref="J189:J190"/>
    <mergeCell ref="E181:E182"/>
    <mergeCell ref="G181:G182"/>
    <mergeCell ref="E183:E184"/>
    <mergeCell ref="G183:G184"/>
    <mergeCell ref="E185:E186"/>
    <mergeCell ref="G185:G186"/>
    <mergeCell ref="G173:G174"/>
    <mergeCell ref="E175:E176"/>
    <mergeCell ref="G175:G176"/>
    <mergeCell ref="G177:G178"/>
    <mergeCell ref="G179:G180"/>
    <mergeCell ref="F173:F174"/>
    <mergeCell ref="E187:E188"/>
    <mergeCell ref="G198:G199"/>
    <mergeCell ref="C202:C203"/>
    <mergeCell ref="E202:E203"/>
    <mergeCell ref="F202:F203"/>
    <mergeCell ref="G202:G203"/>
    <mergeCell ref="F200:F201"/>
    <mergeCell ref="G200:G201"/>
    <mergeCell ref="C200:C201"/>
    <mergeCell ref="E200:E201"/>
    <mergeCell ref="E206:E207"/>
    <mergeCell ref="G206:G207"/>
    <mergeCell ref="E204:E205"/>
    <mergeCell ref="F204:F205"/>
    <mergeCell ref="E222:E223"/>
    <mergeCell ref="G226:G227"/>
    <mergeCell ref="C228:C229"/>
    <mergeCell ref="E228:E229"/>
    <mergeCell ref="F228:F229"/>
    <mergeCell ref="F224:F225"/>
    <mergeCell ref="E212:E213"/>
    <mergeCell ref="E208:E209"/>
    <mergeCell ref="E218:E219"/>
    <mergeCell ref="E214:E215"/>
    <mergeCell ref="E216:E217"/>
    <mergeCell ref="G222:G223"/>
    <mergeCell ref="E210:E211"/>
    <mergeCell ref="G208:G209"/>
    <mergeCell ref="G210:G211"/>
    <mergeCell ref="F220:F221"/>
    <mergeCell ref="G204:G205"/>
    <mergeCell ref="E248:E249"/>
    <mergeCell ref="E254:E255"/>
    <mergeCell ref="G244:G245"/>
    <mergeCell ref="F250:F251"/>
    <mergeCell ref="E230:E231"/>
    <mergeCell ref="E232:E233"/>
    <mergeCell ref="E224:E225"/>
    <mergeCell ref="G250:G251"/>
    <mergeCell ref="E242:E243"/>
    <mergeCell ref="F242:F243"/>
    <mergeCell ref="G242:G243"/>
    <mergeCell ref="G254:G255"/>
    <mergeCell ref="G246:G247"/>
    <mergeCell ref="F248:F249"/>
    <mergeCell ref="G248:G249"/>
    <mergeCell ref="F252:F253"/>
    <mergeCell ref="G252:G253"/>
    <mergeCell ref="G238:G239"/>
    <mergeCell ref="E234:E235"/>
    <mergeCell ref="G270:G271"/>
    <mergeCell ref="E264:E265"/>
    <mergeCell ref="G264:G265"/>
    <mergeCell ref="E266:E267"/>
    <mergeCell ref="G266:G267"/>
    <mergeCell ref="E268:E269"/>
    <mergeCell ref="F268:F269"/>
    <mergeCell ref="G268:G269"/>
    <mergeCell ref="C256:C257"/>
    <mergeCell ref="E256:E257"/>
    <mergeCell ref="F258:F259"/>
    <mergeCell ref="G258:G259"/>
    <mergeCell ref="F260:F261"/>
    <mergeCell ref="G260:G261"/>
    <mergeCell ref="G262:G263"/>
    <mergeCell ref="F256:F257"/>
    <mergeCell ref="G256:G257"/>
    <mergeCell ref="E260:E261"/>
    <mergeCell ref="E258:E259"/>
    <mergeCell ref="G272:G273"/>
    <mergeCell ref="B274:B275"/>
    <mergeCell ref="C274:C275"/>
    <mergeCell ref="E274:E275"/>
    <mergeCell ref="F274:F275"/>
    <mergeCell ref="C276:C277"/>
    <mergeCell ref="G274:G275"/>
    <mergeCell ref="E276:E277"/>
    <mergeCell ref="F276:F277"/>
    <mergeCell ref="G276:G277"/>
    <mergeCell ref="B272:B273"/>
    <mergeCell ref="F306:F307"/>
    <mergeCell ref="G296:G297"/>
    <mergeCell ref="A298:A299"/>
    <mergeCell ref="E298:E299"/>
    <mergeCell ref="F298:F299"/>
    <mergeCell ref="G298:G299"/>
    <mergeCell ref="E278:E279"/>
    <mergeCell ref="G278:G279"/>
    <mergeCell ref="G286:G287"/>
    <mergeCell ref="F288:F289"/>
    <mergeCell ref="G288:G289"/>
    <mergeCell ref="E288:E289"/>
    <mergeCell ref="E280:E281"/>
    <mergeCell ref="G280:G281"/>
    <mergeCell ref="G282:G283"/>
    <mergeCell ref="E284:E285"/>
    <mergeCell ref="F284:F285"/>
    <mergeCell ref="G284:G285"/>
    <mergeCell ref="B288:B289"/>
    <mergeCell ref="G304:G305"/>
    <mergeCell ref="G312:G313"/>
    <mergeCell ref="C314:C315"/>
    <mergeCell ref="F314:F315"/>
    <mergeCell ref="C316:C317"/>
    <mergeCell ref="E316:E317"/>
    <mergeCell ref="F316:F317"/>
    <mergeCell ref="E314:E315"/>
    <mergeCell ref="C312:C313"/>
    <mergeCell ref="F312:F313"/>
    <mergeCell ref="G314:G315"/>
    <mergeCell ref="G316:G317"/>
    <mergeCell ref="A354:A355"/>
    <mergeCell ref="C354:C355"/>
    <mergeCell ref="E354:E355"/>
    <mergeCell ref="F354:F355"/>
    <mergeCell ref="A352:A353"/>
    <mergeCell ref="B352:B353"/>
    <mergeCell ref="C352:C353"/>
    <mergeCell ref="F352:F353"/>
    <mergeCell ref="G346:G347"/>
    <mergeCell ref="E348:E349"/>
    <mergeCell ref="G348:G349"/>
    <mergeCell ref="E350:E351"/>
    <mergeCell ref="G350:G351"/>
    <mergeCell ref="A350:A351"/>
    <mergeCell ref="B350:B351"/>
    <mergeCell ref="C350:C351"/>
    <mergeCell ref="F350:F351"/>
    <mergeCell ref="B348:B349"/>
    <mergeCell ref="A348:A349"/>
    <mergeCell ref="E346:E347"/>
    <mergeCell ref="A362:A363"/>
    <mergeCell ref="B362:B377"/>
    <mergeCell ref="C362:C377"/>
    <mergeCell ref="E362:E377"/>
    <mergeCell ref="F362:F377"/>
    <mergeCell ref="G362:G363"/>
    <mergeCell ref="G364:G375"/>
    <mergeCell ref="G376:G377"/>
    <mergeCell ref="A356:A357"/>
    <mergeCell ref="C356:C357"/>
    <mergeCell ref="E356:E357"/>
    <mergeCell ref="F356:F357"/>
    <mergeCell ref="E359:F360"/>
    <mergeCell ref="B382:B383"/>
    <mergeCell ref="G382:G383"/>
    <mergeCell ref="B384:B385"/>
    <mergeCell ref="G384:G385"/>
    <mergeCell ref="B386:B387"/>
    <mergeCell ref="G386:G387"/>
    <mergeCell ref="B378:B379"/>
    <mergeCell ref="F378:F379"/>
    <mergeCell ref="G378:G379"/>
    <mergeCell ref="B380:B381"/>
    <mergeCell ref="C380:C381"/>
    <mergeCell ref="E380:E381"/>
    <mergeCell ref="F380:F381"/>
    <mergeCell ref="G380:G381"/>
    <mergeCell ref="A394:A395"/>
    <mergeCell ref="C394:C395"/>
    <mergeCell ref="E394:E395"/>
    <mergeCell ref="F394:F395"/>
    <mergeCell ref="B396:B397"/>
    <mergeCell ref="E396:E397"/>
    <mergeCell ref="B388:B389"/>
    <mergeCell ref="A390:A391"/>
    <mergeCell ref="B390:B391"/>
    <mergeCell ref="B394:B395"/>
    <mergeCell ref="A392:A393"/>
    <mergeCell ref="C392:C393"/>
    <mergeCell ref="E392:E393"/>
    <mergeCell ref="G402:G403"/>
    <mergeCell ref="A404:A405"/>
    <mergeCell ref="C404:C405"/>
    <mergeCell ref="E404:E405"/>
    <mergeCell ref="F404:F405"/>
    <mergeCell ref="G404:G405"/>
    <mergeCell ref="G396:G397"/>
    <mergeCell ref="E398:E399"/>
    <mergeCell ref="F398:F399"/>
    <mergeCell ref="G398:G399"/>
    <mergeCell ref="E400:E401"/>
    <mergeCell ref="G400:G401"/>
    <mergeCell ref="A410:A411"/>
    <mergeCell ref="B410:B411"/>
    <mergeCell ref="C410:C411"/>
    <mergeCell ref="E410:E411"/>
    <mergeCell ref="F410:F411"/>
    <mergeCell ref="C413:C414"/>
    <mergeCell ref="E413:E414"/>
    <mergeCell ref="F413:F414"/>
    <mergeCell ref="A406:A407"/>
    <mergeCell ref="C406:C407"/>
    <mergeCell ref="E406:E407"/>
    <mergeCell ref="F406:F407"/>
    <mergeCell ref="A408:A409"/>
    <mergeCell ref="B408:B409"/>
    <mergeCell ref="C408:C409"/>
    <mergeCell ref="E408:E409"/>
    <mergeCell ref="F408:F409"/>
    <mergeCell ref="G413:G414"/>
    <mergeCell ref="E415:E416"/>
    <mergeCell ref="G415:G416"/>
    <mergeCell ref="C417:C418"/>
    <mergeCell ref="E417:E418"/>
    <mergeCell ref="F417:F418"/>
    <mergeCell ref="A268:A269"/>
    <mergeCell ref="A441:A442"/>
    <mergeCell ref="D441:G441"/>
    <mergeCell ref="D442:G442"/>
    <mergeCell ref="C428:C429"/>
    <mergeCell ref="E428:E429"/>
    <mergeCell ref="F428:F429"/>
    <mergeCell ref="G428:G429"/>
    <mergeCell ref="A434:G434"/>
    <mergeCell ref="A435:A436"/>
    <mergeCell ref="D435:G435"/>
    <mergeCell ref="D436:G436"/>
    <mergeCell ref="B428:B429"/>
    <mergeCell ref="A428:A429"/>
    <mergeCell ref="A438:A439"/>
    <mergeCell ref="D438:G438"/>
    <mergeCell ref="D439:G439"/>
    <mergeCell ref="G417:G418"/>
    <mergeCell ref="C423:C424"/>
    <mergeCell ref="E423:E424"/>
    <mergeCell ref="F423:F424"/>
    <mergeCell ref="G423:G424"/>
    <mergeCell ref="C425:C426"/>
    <mergeCell ref="E425:E426"/>
    <mergeCell ref="F425:F426"/>
    <mergeCell ref="G425:G426"/>
    <mergeCell ref="C419:C420"/>
    <mergeCell ref="E419:E420"/>
    <mergeCell ref="F419:F420"/>
    <mergeCell ref="G419:G420"/>
    <mergeCell ref="C421:C422"/>
    <mergeCell ref="E421:E422"/>
    <mergeCell ref="F421:F422"/>
    <mergeCell ref="G421:G422"/>
    <mergeCell ref="B131:B132"/>
    <mergeCell ref="C131:C132"/>
    <mergeCell ref="E131:E132"/>
    <mergeCell ref="F131:F132"/>
    <mergeCell ref="B165:B166"/>
    <mergeCell ref="C165:C166"/>
    <mergeCell ref="F165:F166"/>
    <mergeCell ref="B171:B172"/>
    <mergeCell ref="C171:C172"/>
    <mergeCell ref="F171:F172"/>
    <mergeCell ref="E139:E140"/>
    <mergeCell ref="E135:E136"/>
    <mergeCell ref="F135:F136"/>
    <mergeCell ref="C133:C134"/>
    <mergeCell ref="E133:E134"/>
    <mergeCell ref="E167:E168"/>
    <mergeCell ref="E169:E170"/>
    <mergeCell ref="E171:E172"/>
    <mergeCell ref="E143:E144"/>
    <mergeCell ref="F143:F144"/>
    <mergeCell ref="E151:E152"/>
    <mergeCell ref="F133:F134"/>
    <mergeCell ref="E161:E162"/>
    <mergeCell ref="B344:B345"/>
    <mergeCell ref="A344:A345"/>
    <mergeCell ref="A342:A343"/>
    <mergeCell ref="A340:A341"/>
    <mergeCell ref="B340:B341"/>
    <mergeCell ref="E340:E341"/>
    <mergeCell ref="E342:E343"/>
    <mergeCell ref="E344:E345"/>
    <mergeCell ref="C123:C124"/>
    <mergeCell ref="E123:E124"/>
    <mergeCell ref="E326:E327"/>
    <mergeCell ref="C310:C311"/>
    <mergeCell ref="E310:E311"/>
    <mergeCell ref="E312:E313"/>
    <mergeCell ref="E324:F325"/>
    <mergeCell ref="C272:C273"/>
    <mergeCell ref="E272:E273"/>
    <mergeCell ref="F272:F273"/>
    <mergeCell ref="E270:E271"/>
    <mergeCell ref="F270:F271"/>
    <mergeCell ref="C234:C235"/>
    <mergeCell ref="F198:F199"/>
    <mergeCell ref="A254:A255"/>
    <mergeCell ref="E157:E158"/>
    <mergeCell ref="C340:C341"/>
    <mergeCell ref="F340:F341"/>
    <mergeCell ref="F300:F301"/>
    <mergeCell ref="C288:C289"/>
    <mergeCell ref="A286:A287"/>
    <mergeCell ref="B286:B287"/>
    <mergeCell ref="E286:E287"/>
    <mergeCell ref="F286:F287"/>
    <mergeCell ref="E336:E337"/>
    <mergeCell ref="E338:E339"/>
    <mergeCell ref="E328:E329"/>
    <mergeCell ref="E330:E331"/>
    <mergeCell ref="E332:E333"/>
    <mergeCell ref="A330:A331"/>
    <mergeCell ref="B330:B331"/>
    <mergeCell ref="C330:C331"/>
    <mergeCell ref="F330:F331"/>
    <mergeCell ref="A332:A333"/>
    <mergeCell ref="B332:B333"/>
    <mergeCell ref="C332:C333"/>
    <mergeCell ref="F332:F333"/>
    <mergeCell ref="E334:E335"/>
    <mergeCell ref="B298:B299"/>
    <mergeCell ref="C298:C299"/>
    <mergeCell ref="A123:A124"/>
    <mergeCell ref="A121:A122"/>
    <mergeCell ref="A119:A120"/>
    <mergeCell ref="A89:A90"/>
    <mergeCell ref="A69:A70"/>
    <mergeCell ref="A63:A64"/>
    <mergeCell ref="A238:A239"/>
    <mergeCell ref="A50:A51"/>
    <mergeCell ref="A55:A56"/>
    <mergeCell ref="A58:A59"/>
    <mergeCell ref="A60:A61"/>
    <mergeCell ref="A52:A53"/>
    <mergeCell ref="A167:A168"/>
    <mergeCell ref="A125:A126"/>
    <mergeCell ref="A202:A203"/>
    <mergeCell ref="A208:A209"/>
    <mergeCell ref="A210:A211"/>
    <mergeCell ref="A107:A108"/>
    <mergeCell ref="A65:A66"/>
    <mergeCell ref="A131:A132"/>
    <mergeCell ref="A165:A166"/>
    <mergeCell ref="A171:A172"/>
    <mergeCell ref="A137:A138"/>
    <mergeCell ref="A173:A174"/>
    <mergeCell ref="A153:A154"/>
    <mergeCell ref="A232:A233"/>
    <mergeCell ref="A155:A156"/>
    <mergeCell ref="A133:A134"/>
    <mergeCell ref="B133:B134"/>
    <mergeCell ref="B214:B215"/>
    <mergeCell ref="A216:A217"/>
    <mergeCell ref="B216:B217"/>
    <mergeCell ref="A214:A215"/>
    <mergeCell ref="A200:A201"/>
    <mergeCell ref="B200:B201"/>
    <mergeCell ref="A191:A192"/>
    <mergeCell ref="B191:B192"/>
    <mergeCell ref="A222:A223"/>
    <mergeCell ref="B173:B174"/>
    <mergeCell ref="B218:B219"/>
    <mergeCell ref="A218:A219"/>
    <mergeCell ref="B167:B168"/>
    <mergeCell ref="A157:A158"/>
    <mergeCell ref="A159:A160"/>
    <mergeCell ref="B212:B213"/>
    <mergeCell ref="B206:B207"/>
    <mergeCell ref="F191:F192"/>
    <mergeCell ref="G159:G160"/>
    <mergeCell ref="E155:E156"/>
    <mergeCell ref="E149:E150"/>
    <mergeCell ref="G187:G188"/>
    <mergeCell ref="E189:E190"/>
    <mergeCell ref="F189:F190"/>
    <mergeCell ref="G189:G190"/>
    <mergeCell ref="G167:G168"/>
    <mergeCell ref="G169:G170"/>
    <mergeCell ref="G171:G172"/>
    <mergeCell ref="G151:G152"/>
    <mergeCell ref="G153:G154"/>
    <mergeCell ref="F161:F162"/>
    <mergeCell ref="G161:G162"/>
    <mergeCell ref="E163:E164"/>
    <mergeCell ref="G163:G164"/>
    <mergeCell ref="E165:E166"/>
    <mergeCell ref="G165:G166"/>
    <mergeCell ref="G155:G156"/>
    <mergeCell ref="G157:G158"/>
    <mergeCell ref="C173:C174"/>
    <mergeCell ref="E173:E174"/>
    <mergeCell ref="A320:A321"/>
    <mergeCell ref="B320:B321"/>
    <mergeCell ref="A310:A311"/>
    <mergeCell ref="A284:A285"/>
    <mergeCell ref="B284:B285"/>
    <mergeCell ref="A314:A315"/>
    <mergeCell ref="B314:B315"/>
    <mergeCell ref="C191:C192"/>
    <mergeCell ref="E191:E192"/>
    <mergeCell ref="A194:A195"/>
    <mergeCell ref="E244:E245"/>
    <mergeCell ref="A250:A251"/>
    <mergeCell ref="E250:E251"/>
    <mergeCell ref="A220:A221"/>
    <mergeCell ref="A230:A231"/>
    <mergeCell ref="A244:A245"/>
    <mergeCell ref="C306:C307"/>
    <mergeCell ref="E306:E307"/>
    <mergeCell ref="A260:A261"/>
    <mergeCell ref="A256:A257"/>
    <mergeCell ref="B244:B245"/>
    <mergeCell ref="B240:B241"/>
    <mergeCell ref="C236:C237"/>
    <mergeCell ref="E236:E237"/>
    <mergeCell ref="C198:C199"/>
    <mergeCell ref="E198:E199"/>
    <mergeCell ref="C220:C221"/>
    <mergeCell ref="E220:E221"/>
    <mergeCell ref="C224:C225"/>
    <mergeCell ref="A316:A317"/>
    <mergeCell ref="B316:B317"/>
    <mergeCell ref="A306:A307"/>
    <mergeCell ref="A308:A309"/>
    <mergeCell ref="B308:B309"/>
    <mergeCell ref="A312:A313"/>
    <mergeCell ref="B312:B313"/>
    <mergeCell ref="A302:A303"/>
    <mergeCell ref="A304:A305"/>
    <mergeCell ref="B306:B307"/>
    <mergeCell ref="B302:B303"/>
    <mergeCell ref="B234:B235"/>
    <mergeCell ref="B238:B239"/>
    <mergeCell ref="C238:C239"/>
    <mergeCell ref="E238:E239"/>
    <mergeCell ref="A212:A213"/>
    <mergeCell ref="A258:A259"/>
    <mergeCell ref="G326:G327"/>
    <mergeCell ref="F310:F311"/>
    <mergeCell ref="G310:G311"/>
    <mergeCell ref="A234:A235"/>
    <mergeCell ref="A236:A237"/>
    <mergeCell ref="E252:E253"/>
    <mergeCell ref="E246:E247"/>
    <mergeCell ref="E240:E241"/>
    <mergeCell ref="A274:A275"/>
    <mergeCell ref="A270:A271"/>
    <mergeCell ref="B270:B271"/>
    <mergeCell ref="A288:A289"/>
    <mergeCell ref="A276:A277"/>
    <mergeCell ref="B276:B277"/>
    <mergeCell ref="G300:G301"/>
    <mergeCell ref="G306:G307"/>
    <mergeCell ref="C308:C309"/>
    <mergeCell ref="E308:E309"/>
    <mergeCell ref="F308:F309"/>
    <mergeCell ref="G308:G309"/>
    <mergeCell ref="E302:E303"/>
    <mergeCell ref="F302:F303"/>
    <mergeCell ref="G302:G303"/>
    <mergeCell ref="F304:F305"/>
    <mergeCell ref="A85:A86"/>
    <mergeCell ref="C320:C321"/>
    <mergeCell ref="E320:E321"/>
    <mergeCell ref="F320:F321"/>
    <mergeCell ref="G320:G321"/>
    <mergeCell ref="G394:G395"/>
    <mergeCell ref="F234:F235"/>
    <mergeCell ref="G234:G235"/>
    <mergeCell ref="F236:F237"/>
    <mergeCell ref="G236:G237"/>
    <mergeCell ref="G390:G391"/>
    <mergeCell ref="G359:G360"/>
    <mergeCell ref="E352:E353"/>
    <mergeCell ref="G352:G353"/>
    <mergeCell ref="G340:G341"/>
    <mergeCell ref="G342:G343"/>
    <mergeCell ref="G344:G345"/>
    <mergeCell ref="G334:G335"/>
    <mergeCell ref="G336:G337"/>
    <mergeCell ref="G338:G339"/>
    <mergeCell ref="G328:G329"/>
    <mergeCell ref="G330:G331"/>
    <mergeCell ref="G332:G333"/>
    <mergeCell ref="G324:G325"/>
  </mergeCells>
  <pageMargins left="0.23622047244094491" right="0.23622047244094491" top="0.51181102362204722" bottom="0.19685039370078741" header="0.15748031496062992" footer="0.31496062992125984"/>
  <pageSetup paperSize="9" scale="60" fitToWidth="5" fitToHeight="1000" orientation="portrait" r:id="rId1"/>
  <rowBreaks count="2" manualBreakCount="2">
    <brk id="245" max="6" man="1"/>
    <brk id="31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2023-10-26T06:12:13Z</cp:lastPrinted>
  <dcterms:created xsi:type="dcterms:W3CDTF">2016-01-19T07:58:56Z</dcterms:created>
  <dcterms:modified xsi:type="dcterms:W3CDTF">2023-10-27T07:41:21Z</dcterms:modified>
</cp:coreProperties>
</file>