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\ЗАКУПІВЛЯ 2024\2024-РІЧНИЙ ПЛАН ЗАКУПІВЕЛЬ ДЕПАРТАМЕНТУ ІТ\Оприлюднення\"/>
    </mc:Choice>
  </mc:AlternateContent>
  <bookViews>
    <workbookView xWindow="240" yWindow="60" windowWidth="15120" windowHeight="6555"/>
  </bookViews>
  <sheets>
    <sheet name="заг" sheetId="6" r:id="rId1"/>
    <sheet name="УЗАГ за ПЛАНОМ" sheetId="12" r:id="rId2"/>
    <sheet name="Лист1" sheetId="10" r:id="rId3"/>
    <sheet name="Аркуш2" sheetId="14" r:id="rId4"/>
    <sheet name="Аркуш1" sheetId="13" r:id="rId5"/>
    <sheet name="Лист2" sheetId="11" r:id="rId6"/>
  </sheets>
  <definedNames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357" i="6" l="1"/>
  <c r="D403" i="6"/>
  <c r="D365" i="6" l="1"/>
  <c r="D361" i="6"/>
  <c r="D339" i="6"/>
  <c r="D345" i="6"/>
  <c r="D343" i="6"/>
  <c r="D335" i="6" l="1"/>
  <c r="D145" i="6"/>
  <c r="D173" i="6" l="1"/>
  <c r="D175" i="6" l="1"/>
  <c r="D197" i="6"/>
  <c r="D195" i="6"/>
  <c r="D363" i="6" l="1"/>
  <c r="D277" i="6" l="1"/>
  <c r="D205" i="6" l="1"/>
  <c r="D281" i="6" l="1"/>
  <c r="D259" i="6"/>
  <c r="D245" i="6"/>
  <c r="D347" i="6"/>
  <c r="D247" i="6"/>
  <c r="D337" i="6"/>
  <c r="D16" i="6" l="1"/>
  <c r="D18" i="6" l="1"/>
  <c r="D155" i="6" l="1"/>
  <c r="D124" i="6" l="1"/>
  <c r="D167" i="6"/>
  <c r="D12" i="6"/>
  <c r="D14" i="6" l="1"/>
  <c r="D8" i="6"/>
  <c r="D96" i="6"/>
  <c r="D369" i="6" l="1"/>
  <c r="D94" i="6" l="1"/>
  <c r="D239" i="6" l="1"/>
  <c r="D253" i="6"/>
  <c r="D237" i="6" l="1"/>
  <c r="D267" i="6"/>
  <c r="D257" i="6"/>
  <c r="D265" i="6"/>
  <c r="D191" i="6"/>
  <c r="D153" i="6"/>
  <c r="D371" i="6" l="1"/>
  <c r="D367" i="6"/>
  <c r="D243" i="6" l="1"/>
  <c r="D261" i="6" l="1"/>
  <c r="D141" i="6" l="1"/>
  <c r="D181" i="6" l="1"/>
  <c r="D444" i="12" l="1"/>
  <c r="D441" i="12"/>
  <c r="D436" i="12"/>
  <c r="I433" i="12"/>
  <c r="I431" i="12"/>
  <c r="D408" i="12"/>
  <c r="D406" i="12"/>
  <c r="D399" i="12"/>
  <c r="J397" i="12"/>
  <c r="J396" i="12"/>
  <c r="D340" i="12"/>
  <c r="D292" i="12"/>
  <c r="J265" i="12"/>
  <c r="I265" i="12"/>
  <c r="D254" i="12"/>
  <c r="J248" i="12" s="1"/>
  <c r="L248" i="12" s="1"/>
  <c r="D240" i="12"/>
  <c r="D396" i="12" s="1"/>
  <c r="J222" i="12"/>
  <c r="I215" i="12"/>
  <c r="D214" i="12"/>
  <c r="D199" i="12"/>
  <c r="I176" i="12"/>
  <c r="D145" i="12"/>
  <c r="D113" i="12"/>
  <c r="D97" i="12"/>
  <c r="K85" i="12"/>
  <c r="D64" i="12"/>
  <c r="D59" i="12"/>
  <c r="H59" i="12" s="1"/>
  <c r="J64" i="12" s="1"/>
  <c r="D57" i="12"/>
  <c r="D56" i="12"/>
  <c r="H47" i="12"/>
  <c r="J39" i="12"/>
  <c r="I39" i="12"/>
  <c r="D29" i="12"/>
  <c r="H24" i="12"/>
  <c r="D8" i="12"/>
  <c r="D20" i="12" s="1"/>
  <c r="J20" i="12" s="1"/>
  <c r="I13" i="12" l="1"/>
  <c r="D408" i="6"/>
  <c r="D411" i="6"/>
  <c r="D139" i="6" l="1"/>
  <c r="D135" i="11" l="1"/>
  <c r="D350" i="10"/>
  <c r="D364" i="11"/>
  <c r="D359" i="11"/>
  <c r="D357" i="11"/>
  <c r="D355" i="11"/>
  <c r="D353" i="11"/>
  <c r="D351" i="11"/>
  <c r="D349" i="11"/>
  <c r="D347" i="11"/>
  <c r="D338" i="11"/>
  <c r="D318" i="11"/>
  <c r="D346" i="11" s="1"/>
  <c r="D316" i="11"/>
  <c r="D314" i="11"/>
  <c r="D310" i="11"/>
  <c r="D306" i="11"/>
  <c r="D302" i="11"/>
  <c r="D298" i="11"/>
  <c r="D296" i="11"/>
  <c r="D295" i="11"/>
  <c r="D258" i="11"/>
  <c r="D210" i="11"/>
  <c r="D192" i="11"/>
  <c r="D188" i="11"/>
  <c r="D184" i="11"/>
  <c r="D182" i="11"/>
  <c r="D176" i="11"/>
  <c r="D158" i="11"/>
  <c r="D292" i="11" s="1"/>
  <c r="D150" i="11"/>
  <c r="D97" i="11"/>
  <c r="D87" i="11"/>
  <c r="D69" i="11"/>
  <c r="D65" i="11"/>
  <c r="D59" i="11"/>
  <c r="D32" i="11"/>
  <c r="D56" i="11" s="1"/>
  <c r="D25" i="11"/>
  <c r="D23" i="11"/>
  <c r="D14" i="11"/>
  <c r="D12" i="11"/>
  <c r="D10" i="11"/>
  <c r="D422" i="10"/>
  <c r="D417" i="10"/>
  <c r="D415" i="10"/>
  <c r="D413" i="10"/>
  <c r="D411" i="10"/>
  <c r="D409" i="10"/>
  <c r="D407" i="10"/>
  <c r="D405" i="10"/>
  <c r="D396" i="10"/>
  <c r="D376" i="10"/>
  <c r="D404" i="10" s="1"/>
  <c r="D374" i="10"/>
  <c r="D372" i="10"/>
  <c r="D368" i="10"/>
  <c r="D364" i="10"/>
  <c r="D360" i="10"/>
  <c r="D356" i="10"/>
  <c r="D354" i="10"/>
  <c r="D353" i="10"/>
  <c r="D316" i="10"/>
  <c r="D268" i="10"/>
  <c r="D250" i="10"/>
  <c r="D246" i="10"/>
  <c r="D242" i="10"/>
  <c r="D240" i="10"/>
  <c r="D234" i="10"/>
  <c r="D216" i="10"/>
  <c r="D208" i="10"/>
  <c r="D155" i="10"/>
  <c r="D145" i="10"/>
  <c r="D127" i="10"/>
  <c r="D115" i="10"/>
  <c r="D99" i="10"/>
  <c r="D87" i="10"/>
  <c r="D85" i="10"/>
  <c r="D64" i="10"/>
  <c r="D59" i="10"/>
  <c r="D32" i="10"/>
  <c r="D25" i="10"/>
  <c r="D23" i="10"/>
  <c r="D14" i="10"/>
  <c r="D12" i="10"/>
  <c r="D10" i="10"/>
  <c r="D22" i="11" l="1"/>
  <c r="D361" i="11"/>
  <c r="D31" i="11"/>
  <c r="D31" i="10"/>
  <c r="D193" i="10"/>
  <c r="D419" i="10"/>
  <c r="D56" i="10"/>
  <c r="D22" i="10"/>
  <c r="D375" i="6" l="1"/>
  <c r="D373" i="6"/>
  <c r="D360" i="6"/>
  <c r="D219" i="6"/>
  <c r="D66" i="6"/>
  <c r="D34" i="6"/>
</calcChain>
</file>

<file path=xl/sharedStrings.xml><?xml version="1.0" encoding="utf-8"?>
<sst xmlns="http://schemas.openxmlformats.org/spreadsheetml/2006/main" count="4743" uniqueCount="1371">
  <si>
    <t>________________ </t>
  </si>
  <si>
    <t>(підпис)</t>
  </si>
  <si>
    <t>(ініціали та прізвище)</t>
  </si>
  <si>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</si>
  <si>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</si>
  <si>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</si>
  <si>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</si>
  <si>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</si>
  <si>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</si>
  <si>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</si>
  <si>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</si>
  <si>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</si>
  <si>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</si>
  <si>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</si>
  <si>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</si>
  <si>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</si>
  <si>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</si>
  <si>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</si>
  <si>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 xml:space="preserve">Ірина ОХРІМЧУК </t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</si>
  <si>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</si>
  <si>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</si>
  <si>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</si>
  <si>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</si>
  <si>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</si>
  <si>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</si>
  <si>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</si>
  <si>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</si>
  <si>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r>
      <t xml:space="preserve">Код ДК 021:2015   72310000-1 - </t>
    </r>
    <r>
      <rPr>
        <sz val="10"/>
        <color indexed="8"/>
        <rFont val="Times New Roman"/>
        <family val="1"/>
        <charset val="204"/>
      </rPr>
      <t>Послуги з обробки даних</t>
    </r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</si>
  <si>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</si>
  <si>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</si>
  <si>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</si>
  <si>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</si>
  <si>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</si>
  <si>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</si>
  <si>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</si>
  <si>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</si>
  <si>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</si>
  <si>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</si>
  <si>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</si>
  <si>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</si>
  <si>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</si>
  <si>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</si>
  <si>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</si>
  <si>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</si>
  <si>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</si>
  <si>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</si>
  <si>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</si>
  <si>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</si>
  <si>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</si>
  <si>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</si>
  <si>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</si>
  <si>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</si>
  <si>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</si>
  <si>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</si>
  <si>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</si>
  <si>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</si>
  <si>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</si>
  <si>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</si>
  <si>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Папір офісний  А 4</t>
  </si>
  <si>
    <t>Всього за КЕКВ 2274" Оплата природного газу"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</si>
  <si>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</si>
  <si>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</si>
  <si>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</si>
  <si>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</si>
  <si>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</si>
  <si>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</si>
  <si>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</si>
  <si>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</si>
  <si>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</si>
  <si>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</si>
  <si>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</si>
  <si>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</si>
  <si>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</si>
  <si>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</si>
  <si>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</si>
  <si>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</si>
  <si>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</si>
  <si>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</si>
  <si>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</si>
  <si>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</si>
  <si>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</si>
  <si>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</si>
  <si>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</si>
  <si>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</si>
  <si>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</si>
  <si>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</si>
  <si>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</si>
  <si>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t>Кабель UTP кат. 5e (м.); Патч-корд 1 м,2м, 3м;5м; Конектор RJ 45 кат.5е  UTP;Тестер телекомунікаційних мереж Pro'sKit MT-7059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</si>
  <si>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</si>
  <si>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</si>
  <si>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t>Крісло офісне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</si>
  <si>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</si>
  <si>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</si>
  <si>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</si>
  <si>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</si>
  <si>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</si>
  <si>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</si>
  <si>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</si>
  <si>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</si>
  <si>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</si>
  <si>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</si>
  <si>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</si>
  <si>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</si>
  <si>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</si>
  <si>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</si>
  <si>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</si>
  <si>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</si>
  <si>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</si>
  <si>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</si>
  <si>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</si>
  <si>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</si>
  <si>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</si>
  <si>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</si>
  <si>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</si>
  <si>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</si>
  <si>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</si>
  <si>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</si>
  <si>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</si>
  <si>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</si>
  <si>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</si>
  <si>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</si>
  <si>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</si>
  <si>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</si>
  <si>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</si>
  <si>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</si>
  <si>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</si>
  <si>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</si>
  <si>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</si>
  <si>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</si>
  <si>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</si>
  <si>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Телефонні апарати;Телефонні кабелі і супутня продукція; ІР телефон  Grandstream GXP 1615</t>
  </si>
  <si>
    <t>Бланки для листування;бланки міжнародного листування; Бланки особових справ; бланк сертифікатів форми "EUR-MED"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</si>
  <si>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</si>
  <si>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</si>
  <si>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</si>
  <si>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</si>
  <si>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</si>
  <si>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</si>
  <si>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</si>
  <si>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</si>
  <si>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</si>
  <si>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</si>
  <si>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</si>
  <si>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</si>
  <si>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>Картриджи для друкувальної техніки БФП та принтерів</t>
  </si>
  <si>
    <t>Код ДК 021:2015  18140000-2 -Аксесуари до робочого одягу</t>
  </si>
  <si>
    <t>Аксесуари до робочого одягу (Распіратори, маски захисні)</t>
  </si>
  <si>
    <t xml:space="preserve">грн. (стоп'ятдесят тисяч гривень 00 коп.)                            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</si>
  <si>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</si>
  <si>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</si>
  <si>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</si>
  <si>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</si>
  <si>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</si>
  <si>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</si>
  <si>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</si>
  <si>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</si>
  <si>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</si>
  <si>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</si>
  <si>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</si>
  <si>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</si>
  <si>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</si>
  <si>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</si>
  <si>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</si>
  <si>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</si>
  <si>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</si>
  <si>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</si>
  <si>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</si>
  <si>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</si>
  <si>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</si>
  <si>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</si>
  <si>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</si>
  <si>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</si>
  <si>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</si>
  <si>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</si>
  <si>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</si>
  <si>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спрошена процедура</t>
  </si>
  <si>
    <t xml:space="preserve">грн (тринадцять тисяч шістсот  гривень 00 коп.)                            </t>
  </si>
  <si>
    <t>Трудові книжки, вкладки до трудових книжок</t>
  </si>
  <si>
    <t>Ваги електронні поштові</t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</si>
  <si>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</si>
  <si>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Печатки та штампи (19512000-8 Вироби з невулканізованої гуми)</t>
  </si>
  <si>
    <t>Звіт про договір про закупівлю</t>
  </si>
  <si>
    <t>Звіт про  договір про закупівлю</t>
  </si>
  <si>
    <t xml:space="preserve">грн (вісім тисяч п'ятдесят п'ять  гривень 00 коп.)                            </t>
  </si>
  <si>
    <t>звіт про договору про закупівлю</t>
  </si>
  <si>
    <t>*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</si>
  <si>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</si>
  <si>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</si>
  <si>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</si>
  <si>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</si>
  <si>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</si>
  <si>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</si>
  <si>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</si>
  <si>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</si>
  <si>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</si>
  <si>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</si>
  <si>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</si>
  <si>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</si>
  <si>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</si>
  <si>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</si>
  <si>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</si>
  <si>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</si>
  <si>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</t>
  </si>
  <si>
    <t xml:space="preserve">грн.(триста шістдесят тисяч сто вісімдесят гривень 00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</si>
  <si>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</si>
  <si>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</si>
  <si>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</si>
  <si>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</si>
  <si>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</si>
  <si>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</si>
  <si>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</si>
  <si>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</si>
  <si>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</si>
  <si>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</si>
  <si>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</si>
  <si>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</si>
  <si>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</si>
  <si>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</si>
  <si>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</si>
  <si>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</si>
  <si>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</si>
  <si>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</si>
  <si>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</si>
  <si>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</si>
  <si>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</si>
  <si>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</si>
  <si>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</si>
  <si>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</si>
  <si>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</si>
  <si>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</si>
  <si>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</si>
  <si>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</si>
  <si>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</si>
  <si>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</si>
  <si>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</si>
  <si>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</si>
  <si>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</si>
  <si>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</si>
  <si>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t xml:space="preserve">грн.(один мільйон чотириста вісімдесят чотири тисячі сімсот вісімдесят гривень 00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</si>
  <si>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Appliance);Ліцензії на продовження права користуванням програмним забезпеченням для обладнання захисту електронної пошти( Inbound Essentials Bundle (AS-AV-OF);Email McAfee Anti-Virus),адміністрування поштових карантинів(Сentralized Email Management Reporting License),розширеної перевірки на вміст шкідливого програмного забезпечення ( Email Advanced Malware Protection License)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</si>
  <si>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</si>
  <si>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</si>
  <si>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</si>
  <si>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 (сто вісімдесят дві тисячі чотириста  гривень 00 коп.)                            </t>
  </si>
  <si>
    <t xml:space="preserve">грн (двадцять дві тисячі триста дві гривні 00 коп.)                            </t>
  </si>
  <si>
    <t xml:space="preserve">грн. (п'ядесят дев'ять тисяч  вісімсот чотирнадцять  гривень 60 коп.)                             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</si>
  <si>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</si>
  <si>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</si>
  <si>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</si>
  <si>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</si>
  <si>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</si>
  <si>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</si>
  <si>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</si>
  <si>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</si>
  <si>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</si>
  <si>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</si>
  <si>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</si>
  <si>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</si>
  <si>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</si>
  <si>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t xml:space="preserve">грн. (двадцять п'ять тисяч двісті сорок гривень 00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</si>
  <si>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</si>
  <si>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</si>
  <si>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</si>
  <si>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</si>
  <si>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(сто дев'яносто три  тисяч шістсот сімдесят чотири гривні 00 коп.)                                                           .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</si>
  <si>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</si>
  <si>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</si>
  <si>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</si>
  <si>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</si>
  <si>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 ( п'ятсот дев'яносто чотири гривень 00 коп.)                            </t>
  </si>
  <si>
    <t xml:space="preserve">грн (одна тисяча вісімсот дванадцять гривень 00 коп.)                            </t>
  </si>
  <si>
    <t xml:space="preserve">грн. (сімсот п'ядесят сім тисяч двісті  гривень 00коп)                     </t>
  </si>
  <si>
    <t xml:space="preserve">грн. (сто шість тисяч вісімсот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</si>
  <si>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</si>
  <si>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</si>
  <si>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</si>
  <si>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</si>
  <si>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</si>
  <si>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</si>
  <si>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</si>
  <si>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</si>
  <si>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</si>
  <si>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t>Код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</si>
  <si>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</si>
  <si>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</si>
  <si>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</si>
  <si>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</si>
  <si>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</si>
  <si>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</si>
  <si>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</si>
  <si>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</si>
  <si>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</si>
  <si>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t xml:space="preserve">грн (сорок дев'ять  тисяч шістдесят вісім гривень 00 коп.)                            </t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</si>
  <si>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</si>
  <si>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</si>
  <si>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</si>
  <si>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</si>
  <si>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</si>
  <si>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</si>
  <si>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</si>
  <si>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</si>
  <si>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r>
      <t>Код ДК 021:2015  31520000-7 -</t>
    </r>
    <r>
      <rPr>
        <sz val="10"/>
        <rFont val="Times New Roman"/>
        <family val="1"/>
        <charset val="204"/>
      </rPr>
      <t>Світильники та освітлювальна арматура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</si>
  <si>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</si>
  <si>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</si>
  <si>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</si>
  <si>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 xml:space="preserve">Акумуляторний ручний ліхтар </t>
  </si>
  <si>
    <t>Інформаційні стенди</t>
  </si>
  <si>
    <t>Протипожежне, рятувальне та захисне обладнання (вогнегасники  з розтрубом та кріпленням та підставки під вогнезасники)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</si>
  <si>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</si>
  <si>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</si>
  <si>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</si>
  <si>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</si>
  <si>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</si>
  <si>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</si>
  <si>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</si>
  <si>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Папка А4 швидкзшивач пластикова (з металевими пружинами);папка на зав'язках</t>
  </si>
  <si>
    <r>
      <t>Код 021: 2015 22850000-3</t>
    </r>
    <r>
      <rPr>
        <sz val="10"/>
        <color indexed="8"/>
        <rFont val="Times New Roman"/>
        <family val="1"/>
        <charset val="204"/>
      </rPr>
      <t xml:space="preserve"> Швидкозшивачі та супутнє приладдя</t>
    </r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</si>
  <si>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</si>
  <si>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</si>
  <si>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t>Обладнання під систему зчитування номерних знаків</t>
  </si>
  <si>
    <t xml:space="preserve">Придбання щоденники </t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</si>
  <si>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</si>
  <si>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(п'ятнадцять тисяч сімсот тридцять чотири  гривні 00 коп.)                            </t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</si>
  <si>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</si>
  <si>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</si>
  <si>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</si>
  <si>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</si>
  <si>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</si>
  <si>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</si>
  <si>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r>
      <t>Код 021: 2015 19520000-7</t>
    </r>
    <r>
      <rPr>
        <sz val="10"/>
        <color indexed="8"/>
        <rFont val="Times New Roman"/>
        <family val="1"/>
        <charset val="204"/>
      </rPr>
      <t xml:space="preserve"> Пластмасові вироби</t>
    </r>
  </si>
  <si>
    <t>Пластмасовий кейс</t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</si>
  <si>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</si>
  <si>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</si>
  <si>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t>Набір інструментів</t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</si>
  <si>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</si>
  <si>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</si>
  <si>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</si>
  <si>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</si>
  <si>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</si>
  <si>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</si>
  <si>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</si>
  <si>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</si>
  <si>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</si>
  <si>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</si>
  <si>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</si>
  <si>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</si>
  <si>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</si>
  <si>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t xml:space="preserve">грн. (сорок дев'ять тисяч дев'ятсот двадцять  гривень 30 коп.)                            </t>
  </si>
  <si>
    <t xml:space="preserve">грн. (сорок дев'ят тисяч  гривень 00 коп.)                            </t>
  </si>
  <si>
    <t xml:space="preserve">грн. (сорок дев'ять тисяч шістсот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</si>
  <si>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</si>
  <si>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</si>
  <si>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</si>
  <si>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</si>
  <si>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 (сорок дев'ять  тисяч дев'ятсот двадцять  гривень 00 коп.)                            </t>
  </si>
  <si>
    <t>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</si>
  <si>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021: 2015 38430000-8</t>
    </r>
    <r>
      <rPr>
        <sz val="10"/>
        <color indexed="8"/>
        <rFont val="Times New Roman"/>
        <family val="1"/>
        <charset val="204"/>
      </rPr>
      <t xml:space="preserve"> Дитектори та аналізатори</t>
    </r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</si>
  <si>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</si>
  <si>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</si>
  <si>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</si>
  <si>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 (сорок шість  тисяч вісімсот шістдесят гривень 00 коп.)                            </t>
  </si>
  <si>
    <r>
      <t xml:space="preserve">Код 021: 2015 30230000-0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</si>
  <si>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Накопичувач SSD (30233180-6 флеш-накопичувач)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</si>
  <si>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</si>
  <si>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</si>
  <si>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</si>
  <si>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</si>
  <si>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</si>
  <si>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</si>
  <si>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</si>
  <si>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</si>
  <si>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</si>
  <si>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кошторис</t>
  </si>
  <si>
    <t>(20% додаткова угода)</t>
  </si>
  <si>
    <t xml:space="preserve">грн.(двісті  тисяч гривень 00 коп.)                           </t>
  </si>
  <si>
    <t xml:space="preserve">грн. (чотириста дев'яносто шість тисяч п'ятсот  гривень 00 коп.) 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</si>
  <si>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</si>
  <si>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</si>
  <si>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</si>
  <si>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</si>
  <si>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</si>
  <si>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</si>
  <si>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</si>
  <si>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</si>
  <si>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</si>
  <si>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</si>
  <si>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</si>
  <si>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грн. (один мільйон триста вісімдесят п'ять тисяч чотириста гривень 00 коп.)                             </t>
  </si>
  <si>
    <t xml:space="preserve">грн. (сто п'ятдесят тисяч гривень 00 коп.)                            </t>
  </si>
  <si>
    <t xml:space="preserve"> гривень (вісімдесят три тисячідев'ятсот шість гривень 50 коп)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</si>
  <si>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</si>
  <si>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</si>
  <si>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</si>
  <si>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</si>
  <si>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</si>
  <si>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</si>
  <si>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 xml:space="preserve">Реактивна електроенергія (за адресою Київська обл., Вишгородський р-н. с.Лютіж, Урочище Туровча 1)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</si>
  <si>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</si>
  <si>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</si>
  <si>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грн. (0 гривень 00 коп)</t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</si>
  <si>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</si>
  <si>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</si>
  <si>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</si>
  <si>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</si>
  <si>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t xml:space="preserve">грн. (одна тисяча сто п'ятдесят дві  гривні 00 коп.)                            </t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</si>
  <si>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</si>
  <si>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</si>
  <si>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</si>
  <si>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</si>
  <si>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</si>
  <si>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</si>
  <si>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</si>
  <si>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сума на останню надію</t>
  </si>
  <si>
    <t>грн. (шістсот гривень 00 коп)</t>
  </si>
  <si>
    <t>грн. (одна тисяча п'ятсот гривень 00 коп)</t>
  </si>
  <si>
    <t>гривень (сто сімдесят п'ять тисяч сто дев'яносто  гривень 40 коп)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</si>
  <si>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</si>
  <si>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</si>
  <si>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</si>
  <si>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</si>
  <si>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</si>
  <si>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</si>
  <si>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митного забезпечення: Уніфіковані дата-штампи (ДК 021:2015 - 30190000-7 -Офісне устаткування та приладдя різне) (Придбання митного забезпечення: Уніфіковані дата-штампи: ДК 021:2015 - 30192153-8 Штампи)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</si>
  <si>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</si>
  <si>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t xml:space="preserve">Забезпечення з'язку між Держмитслужбою  та міністерствами і відомствами, з використанням Національної системи конфеденційного зв'язку (ДК 021:2015 - 72310000-1 - Послуги з обробки даних) (Забезпечення з'язку між Держмитслужбою  та міністерствами і відомствами, з використанням Національної системи конфеденційного зв'язку: ДК 021:2015 - 72310000-1 - Послуги з обробки даних) 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</si>
  <si>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</si>
  <si>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</si>
  <si>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</si>
  <si>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</si>
  <si>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</si>
  <si>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t>Забезпечення роботи АРМ-НБУ- інформаційній  в системі електронної пошти Національного банку України (ДК 021:2015  64210000-1 -Послуги телефонного зв'язку та передачі данних) (Забезпечення роботи АРМ-НБУ- інформаційній  в системі електронної пошти Національного банку України: ДК 021:2015  64210000-1 -Послуги телефонного зв'язку та передачі данних)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</si>
  <si>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</si>
  <si>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  72410000-7 -</t>
    </r>
    <r>
      <rPr>
        <sz val="10"/>
        <color indexed="8"/>
        <rFont val="Times New Roman"/>
        <family val="1"/>
        <charset val="204"/>
      </rPr>
      <t>Послуги провайдерів (72410000-7 -Послуги провайдерів)</t>
    </r>
  </si>
  <si>
    <t>Послуги з реєстрації та гарантійної підтримки автономної системи (AS) та  IP адрес v4 (ДК 021:2015   72410000-7 -Послуги провайдерів) (Послуги з реєстрації та гарантійної підтримки автономної системи (AS) та  IP адрес v4: ДК 021:2015 72410000-7 -Послуги провайдерів)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</si>
  <si>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</si>
  <si>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</si>
  <si>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</si>
  <si>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</si>
  <si>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</si>
  <si>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</si>
  <si>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</si>
  <si>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</si>
  <si>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</si>
  <si>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</si>
  <si>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t>Код ДК 021:2015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</si>
  <si>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</si>
  <si>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</si>
  <si>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</si>
  <si>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</si>
  <si>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</si>
  <si>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</si>
  <si>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</si>
  <si>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</si>
  <si>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</si>
  <si>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</si>
  <si>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</si>
  <si>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021:2015 - 48516000-8 Пакети програмного забезпечення для обміну інформацією)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</si>
  <si>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</si>
  <si>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</si>
  <si>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</si>
  <si>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</si>
  <si>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</si>
  <si>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</si>
  <si>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</si>
  <si>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</si>
  <si>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</si>
  <si>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</si>
  <si>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</si>
  <si>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</si>
  <si>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</si>
  <si>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</si>
  <si>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</si>
  <si>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</si>
  <si>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</si>
  <si>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</si>
  <si>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</si>
  <si>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</si>
  <si>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</si>
  <si>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</si>
  <si>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</si>
  <si>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</si>
  <si>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</si>
  <si>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</si>
  <si>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</si>
  <si>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</si>
  <si>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</si>
  <si>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</si>
  <si>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</si>
  <si>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</si>
  <si>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t>Реактивна електроенергія (за адресою вул. Дегтярівська,11г (ДК 021: 2015 65310000-9 Розподіл електричної енергії) (Реактивна електроенергія (за адресою вул. Дегтярівська,11г: ДК 021: 2015 65310000-9 Розподіл електричної енергії)</t>
  </si>
  <si>
    <t xml:space="preserve">Реактивна електроенергія (за адресою вул. Дегтярівська,11а (ДК 021: 2015 65310000-9 Розподіл електричної енергії) (Реактивна електроенергія (за адресою вул. Дегтярівська,11а: ДК 021: 2015 65310000-9 Розподіл електричної енергії) </t>
  </si>
  <si>
    <t>Реактивна електроенергія (за адресою вул.Саксаганського,66) (ДК 021: 2015 65310000-9 Розподіл електричної енергії) (Реактивна електроенергія (за адресою вул.Саксаганського,66: ДК 021: 2015 65310000-9 Розподіл електричної енергії)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</si>
  <si>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</si>
  <si>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</si>
  <si>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</si>
  <si>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</si>
  <si>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r>
      <t xml:space="preserve">                     на 2023 рік</t>
    </r>
    <r>
      <rPr>
        <sz val="10"/>
        <color indexed="8"/>
        <rFont val="Times New Roman"/>
        <family val="1"/>
        <charset val="204"/>
      </rPr>
      <t xml:space="preserve">   </t>
    </r>
  </si>
  <si>
    <t>грудень2022 рік</t>
  </si>
  <si>
    <t>грудень</t>
  </si>
  <si>
    <t>гривень (один мільйон двісті чорок дві тисячі  гривень триста гривень 00 коп)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</si>
  <si>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</si>
  <si>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</si>
  <si>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>Кошторис</t>
  </si>
  <si>
    <t xml:space="preserve">грн. (шість тисяч восімсот гривень 00 коп.)                             </t>
  </si>
  <si>
    <t>Придбання води( код ДК 021:2015 15981000-8 Мінеральна вода)</t>
  </si>
  <si>
    <t xml:space="preserve"> грн. (п'ятсот сімдесят вісім  тисяч сто  гривні 00 коп)</t>
  </si>
  <si>
    <t xml:space="preserve">січень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</si>
  <si>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</si>
  <si>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</si>
  <si>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t xml:space="preserve">грн. (сто двадцять чотири  тисячі   дев'ятсот гривнві 
00 коп)                         </t>
  </si>
  <si>
    <t>Особисте митне забезпечення:  тип 1 (особиста номерна печатка);  тип 2 (штамп "Під митним контролем"); тип 3 (пуансони) (ДК 021:2015 - 19510000 -4 Гумові вироби) (особисте митне забезпечення:  тип 1 (особиста номерна печатка);  тип 2 (штамп "Під митним контролем"); тип 3 (пуансони) ДК 021:2015 -  19512000-8-Вироби з невулканізованої гуми)</t>
  </si>
  <si>
    <t xml:space="preserve">грн (п'ять мільйонів шістсот 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</si>
  <si>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</si>
  <si>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</si>
  <si>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 xml:space="preserve">грн. (десять мільйонів чотириста сорок одна тисяча сто  гривень 00 коп)                         </t>
  </si>
  <si>
    <t>Фарба спеціальна флуоресцентна(червона) (Код ДК 021:2015  44810000-Фарби)</t>
  </si>
  <si>
    <t xml:space="preserve">грн (сімдесять вісім тисяч   гривні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</si>
  <si>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</si>
  <si>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</si>
  <si>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Папір офісний  А 4,А3(Код ДК 021:2015  30197630-1-Папір для друку)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</si>
  <si>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</si>
  <si>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</si>
  <si>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</si>
  <si>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22820000-4 Бланки</t>
    </r>
    <r>
      <rPr>
        <sz val="10"/>
        <color indexed="8"/>
        <rFont val="Times New Roman"/>
        <family val="1"/>
        <charset val="204"/>
      </rPr>
      <t>( 22820000-4 Бланки)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</si>
  <si>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</si>
  <si>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-Офісне устаткування та приладдя різне  (30197630-1-Папір для друку)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</si>
  <si>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
</t>
    </r>
  </si>
  <si>
    <r>
      <t>Код ДК 021:2015  44800000-8 -</t>
    </r>
    <r>
      <rPr>
        <sz val="10"/>
        <color indexed="8"/>
        <rFont val="Times New Roman"/>
        <family val="1"/>
        <charset val="204"/>
      </rPr>
      <t>Фарби, лаки, друкарська фарба та мастики (44810000-Фарби)</t>
    </r>
  </si>
  <si>
    <r>
      <t xml:space="preserve">Код ДК 021:2015 15981000-8 </t>
    </r>
    <r>
      <rPr>
        <sz val="10"/>
        <color indexed="8"/>
        <rFont val="Times New Roman"/>
        <family val="1"/>
        <charset val="204"/>
      </rPr>
      <t>Мінеральна вода (15981000-8 Мінеральна вода)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</si>
  <si>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</si>
  <si>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</si>
  <si>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</si>
  <si>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</si>
  <si>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50410000-2 -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вимірювальних, випробувальних і контрольних приладів (50413000-3 послуги з ремонту і технічного обслуговування контрольних приладів)</t>
    </r>
  </si>
  <si>
    <t>Послуги з технічної діагностики, технічного обслуговування та повірка вагових комплексів для зважування транспортних засобів(50413000-3 послуги з ремонту і технічного обслуговування контрольних приладів)</t>
  </si>
  <si>
    <r>
      <t>Код ДК 021:2015   50710000-5 -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будівель(50710000-5 Послуги з ремонту і технічного обслуговування електричного і механічного устаткування будівель)</t>
    </r>
  </si>
  <si>
    <t>Послуги з технічної діагностики та технічного обслуговування стаціонарних скануючих систем для огляду багажу та поштових відправлень (транспортерні та прямопоказуючі) (50710000-5 Послуги з ремонту і технічного обслуговування електричного і механічного устаткування будівель)</t>
  </si>
  <si>
    <t>УМТЗ</t>
  </si>
  <si>
    <t>Уповноважена особа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</si>
  <si>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</si>
  <si>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</si>
  <si>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</si>
  <si>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загальний фонд КПКВ 3506010 (відповідно до постанови КМУ від 12.10.2022 №1178)</t>
  </si>
  <si>
    <t>гривень(чотириста дев'яносто шість тисяч п'ятсот  гривень 00коп)</t>
  </si>
  <si>
    <t xml:space="preserve">грн. (п'ядесят чотири тисяч  гривень 00 коп.)                            </t>
  </si>
  <si>
    <t xml:space="preserve">грн. (чотири тисячі триста гривень 00 коп.)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</si>
  <si>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</si>
  <si>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</si>
  <si>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</si>
  <si>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 двісті п'ятдесят одна тисяч  гривень 00 коп.)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</si>
  <si>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</si>
  <si>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</si>
  <si>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</si>
  <si>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грн. (сто десять тисяч триста гривень 00 коп.)                            </t>
  </si>
  <si>
    <t>Придбання конвертів (ДК 021:2015 - 30190000-7 -Офісне устаткування та приладдя різне) (Придбання конвертів: ДК 021:2015 -  30199230-1- Конверти)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</si>
  <si>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(30199230-1- Конверти)</t>
    </r>
  </si>
  <si>
    <t>Уніфікована митна квітанція МД-1,  Бланки EUR, MED; бланки сертифікатів загальної фінансової гарантії та звільнення від гарантії (ДК 021:2015 - 22820000-4 Бланки) (Уніфікована митна квітанція МД-1, Бланки EUR, MED ДК 021:2015 - 22820000-4 Бланки)</t>
  </si>
  <si>
    <t xml:space="preserve">грн (один мільйон чотириста тридцять дві  тисячі вісімсот  гривень 00 коп.)                            </t>
  </si>
  <si>
    <t xml:space="preserve">грн (сімдесят дві тисячі   гривень 00 коп.)                            </t>
  </si>
  <si>
    <t>Бланки для листування,бланки міжнародного листування; Бланки особових справ;вкладиш до трудової книжки (ДК 021:2015 - 22820000-4 Бланки)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</si>
  <si>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</si>
  <si>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</si>
  <si>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</si>
  <si>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</si>
  <si>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</si>
  <si>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>Протипожежне, рятувальне та захисне обладнання (вогнегасники  з розтрубом та кріпленням та підставки під вогнезасники, рукав пожежний)</t>
  </si>
  <si>
    <t xml:space="preserve">грн (двісті двадцять тисяч 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</si>
  <si>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 сегрегатори) (30190000-7 -Офісне устаткування та приладдя різне) </t>
  </si>
  <si>
    <t xml:space="preserve">грн. (п'ятсот вісімдесят тисяч   гривень 00 коп.)                            </t>
  </si>
  <si>
    <t xml:space="preserve">грн (шістсот п'ядесят одна   тисяча сто гривень 00 коп.)                            </t>
  </si>
  <si>
    <t xml:space="preserve">грн (п'ядесят одна тисяча шістсот гривень 00 коп.)                            </t>
  </si>
  <si>
    <t xml:space="preserve">грн. (вісімсот тридцять сім  тисяч дев'ятсот  гривень 00 коп.)                            </t>
  </si>
  <si>
    <t xml:space="preserve">грн. (один мільйон тридцять три тисяч шістсот гривень 00 коп.)                             </t>
  </si>
  <si>
    <t xml:space="preserve">грн. (сімсот двадцять п'ять тисяч дев'ятсот  гривень 00коп.)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</si>
  <si>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</si>
  <si>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</si>
  <si>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</si>
  <si>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</si>
  <si>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</si>
  <si>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 xml:space="preserve"> грн (шість  мільйон сто шістдесят п'ять тисяч  двадцять вісім гривень 00 коп)</t>
  </si>
  <si>
    <t xml:space="preserve"> гривень (один міьйон двісті шістдесят шість тисяч чотириста вісімдесят сім гривень 00 коп)</t>
  </si>
  <si>
    <t xml:space="preserve"> гривень (дев'ятсот двадцять три тисячі чотириста вісімдесят п'ять гривень 00 коп)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</si>
  <si>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"Краківекь на українсько-польському кордоні"</t>
  </si>
  <si>
    <t>Код ДК 021:2015  45200000-9 -Роботи,пов'язані з об'єктами завершеного чи не завершеного будівництва та об'єктами цивільного будівництва (Works for complete or part consttuction and civil cngineering work)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</si>
  <si>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</si>
  <si>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</si>
  <si>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грудень 2022 рік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</si>
  <si>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</si>
  <si>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</si>
  <si>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</si>
  <si>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t xml:space="preserve">грн. (сім тисяч гривень 00 коп.)                             </t>
  </si>
  <si>
    <t>спецзв'язок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</si>
  <si>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</si>
  <si>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 xml:space="preserve">грн. (один мільйон триста п'ядесят тисяч  гривень 00 коп.)                             </t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</si>
  <si>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</si>
  <si>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</si>
  <si>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грн.(два мільйони п'ятдесят чотири тисячі триста п'ятдесят чотири  гривні 80 коп.)                                    </t>
  </si>
  <si>
    <t xml:space="preserve">грн.(п'ятдесят вісім тисяч шістсот сорок п'ять  гривень 20 коп.)                      </t>
  </si>
  <si>
    <t xml:space="preserve">грн.(п'ятсот тридцять одна тисяча сто тридцять п'ять гривень 40 коп.)                             </t>
  </si>
  <si>
    <t xml:space="preserve">грн.(чорок тисяч шістдесят чотири гривні 60 коп.)     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</si>
  <si>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</si>
  <si>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</si>
  <si>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</si>
  <si>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</si>
  <si>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</si>
  <si>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</si>
  <si>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</si>
  <si>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Клавіатура, мишки (30237460-1 Комп'ютерні клавіатури; 30237410-6 Комп'ютерні мишки )</t>
  </si>
  <si>
    <t>Код 021: 2015 30230000-0 (Комп'ютерне обладнання)</t>
  </si>
  <si>
    <t xml:space="preserve">грн. (сто двадцять вісім тисяч вісімсот двадцять п'ять гривень 00 коп.)                            </t>
  </si>
  <si>
    <t xml:space="preserve">грн. (чотирнадцять тисяч п'ятсот сімдесят п'ять гривень 00 коп.)                            </t>
  </si>
  <si>
    <r>
      <t>загальний фонд КПКВ 3506010 оплата кредитоської заборгованості за  договорами 2022 ріку(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</si>
  <si>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</si>
  <si>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Лот2 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</si>
  <si>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грн.(два мільйони сімсот сімдесят чотири тисячі двісті шістдесят сім  гривень 76 коп.)                           осн.канал.-2 206 501,51 грн;                           рез. канал-567 766,25 грн</t>
  </si>
  <si>
    <r>
      <t>Код ДК 021:2015  38580000-4 -</t>
    </r>
    <r>
      <rPr>
        <sz val="10"/>
        <rFont val="Times New Roman"/>
        <family val="1"/>
        <charset val="204"/>
      </rPr>
      <t>Рентгенологічне та радіологічне обладнання немедичного призначення
(38580000-4 Скануюча система мобільного типу з функцією портального сканування)</t>
    </r>
  </si>
  <si>
    <t>Скануючі системи мобільного типу (ДК 021:2015  38580000-4 -Рентгенологічне та радіологічне обладнання немедичного призначення) (Скануючі системи мобільного типу: ДК 021:2015 - 38580000-4 Скануюча система мобільного типу з функцією портального сканування)</t>
  </si>
  <si>
    <t xml:space="preserve">грн. (сорок дев'ять тисяч вісімсот гривень 00 коп.)                             </t>
  </si>
  <si>
    <t>Підключення ДМСУ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</si>
  <si>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грн.(п'ятнадцять  мільйонів п'ятсот вісімдесят дев'ять  тисяч триста шістдесят дві гривні 24 коп.)                           </t>
  </si>
  <si>
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</t>
  </si>
  <si>
    <t xml:space="preserve">грн.( шість  мільйонів п'ятсот дев'яносто дев'ять тисяч дев'ятсот дев'яносто вісім гривні 00 коп.)                             </t>
  </si>
  <si>
    <t xml:space="preserve">грн. (двісті п'ядесят дві тисячі сто п'ядесіт чотири гривні 00 коп.)                             </t>
  </si>
  <si>
    <t xml:space="preserve">Послуги з ремонту і технічного обслуговування  дизель- генераторної установки Wilson P500E1
код ДК 021:2015  50710000-5 Послуги з ремонту і технічного обслуговування електричного і механічного устаткування будівель
</t>
  </si>
  <si>
    <r>
      <t xml:space="preserve">Код ДК 021:2015  50710000-5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</si>
  <si>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 довідка про зміни до кошторису №1 від 07.02.2023 (процедура під очікувану вартість відповідно до проєкту змін до ЗУ "Про державний бюджет України на 2023 рік)</t>
  </si>
  <si>
    <t xml:space="preserve">евро (двадцять п'ять   мільйонів  евро 00 цент.)                                          </t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</si>
  <si>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</si>
  <si>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0"/>
        <color indexed="8"/>
        <rFont val="Times New Roman"/>
        <family val="1"/>
        <charset val="204"/>
      </rPr>
      <t>економія після проведеної закупівлі</t>
    </r>
  </si>
  <si>
    <t xml:space="preserve">зарахунок економії після проведення закупівлі </t>
  </si>
  <si>
    <t>грн. (шість тисяч двісті сорок дев'ять  гривень 19 коп)</t>
  </si>
  <si>
    <r>
      <t>загальний фонд КПКВ 3506010 пп.5 (3 ) п.13 п.1178 (</t>
    </r>
    <r>
      <rPr>
        <i/>
        <sz val="8"/>
        <color indexed="8"/>
        <rFont val="Times New Roman"/>
        <family val="1"/>
        <charset val="204"/>
      </rPr>
      <t>з технічних причин..</t>
    </r>
    <r>
      <rPr>
        <sz val="8"/>
        <color indexed="8"/>
        <rFont val="Times New Roman"/>
        <family val="1"/>
        <charset val="204"/>
      </rPr>
      <t>)</t>
    </r>
  </si>
  <si>
    <t>Затверджений протокольним рішенням уповноваженої особи від 28.03.2023 № 7 (Жаркова)</t>
  </si>
  <si>
    <t>грн. (вісім мільойонів сім  тисяч шістсот п'ядесят гривень 81 коп)</t>
  </si>
  <si>
    <r>
      <t>загальний фонд КПКВ 3506010 пп.5 (4 ) п.13 п.1178 (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 xml:space="preserve">..) </t>
    </r>
  </si>
  <si>
    <t>загальний фонд КПКВ 3506010  пп5 (4) п13 п.1178</t>
  </si>
  <si>
    <t>Додаток  до службової записки</t>
  </si>
  <si>
    <t xml:space="preserve">Заплановані закупівлі </t>
  </si>
  <si>
    <t xml:space="preserve"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,) (ДК 021:2015  70330000 -3 Послуги з управління нерухомістю, надавані на платній основі чи на договірних засадах)  </t>
  </si>
  <si>
    <r>
      <t>Код ДК 021: 2015 09320000-8</t>
    </r>
    <r>
      <rPr>
        <sz val="13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</si>
  <si>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 xml:space="preserve">Послуги з централізованого </t>
    </r>
    <r>
      <rPr>
        <b/>
        <sz val="13"/>
        <color indexed="8"/>
        <rFont val="Times New Roman"/>
        <family val="1"/>
        <charset val="204"/>
      </rPr>
      <t xml:space="preserve">водопостачанням </t>
    </r>
    <r>
      <rPr>
        <sz val="13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</si>
  <si>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>Код  ДК 021: 2015 65110000-7</t>
    </r>
    <r>
      <rPr>
        <sz val="13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</si>
  <si>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r>
      <t>загальний фонд КПКВ 3506010 пп.5 (3 ) п.13 п.1178 (</t>
    </r>
    <r>
      <rPr>
        <i/>
        <sz val="13"/>
        <color indexed="8"/>
        <rFont val="Times New Roman"/>
        <family val="1"/>
        <charset val="204"/>
      </rPr>
      <t>з технічних причин..</t>
    </r>
    <r>
      <rPr>
        <sz val="13"/>
        <color indexed="8"/>
        <rFont val="Times New Roman"/>
        <family val="1"/>
        <charset val="204"/>
      </rPr>
      <t>)</t>
    </r>
  </si>
  <si>
    <r>
      <t xml:space="preserve">Послуги з централізованого </t>
    </r>
    <r>
      <rPr>
        <b/>
        <sz val="13"/>
        <color indexed="8"/>
        <rFont val="Times New Roman"/>
        <family val="1"/>
        <charset val="204"/>
      </rPr>
      <t>водовідведення</t>
    </r>
    <r>
      <rPr>
        <sz val="13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</si>
  <si>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r>
      <t>Код  ДК 021: 2015 90430000-0</t>
    </r>
    <r>
      <rPr>
        <sz val="13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</si>
  <si>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3"/>
        <color indexed="8"/>
        <rFont val="Times New Roman"/>
        <family val="1"/>
        <charset val="204"/>
      </rPr>
      <t>водопостачанням</t>
    </r>
    <r>
      <rPr>
        <sz val="13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</si>
  <si>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 xml:space="preserve">загальний фонд КПКВ 3506010 </t>
    </r>
    <r>
      <rPr>
        <b/>
        <sz val="13"/>
        <color indexed="8"/>
        <rFont val="Times New Roman"/>
        <family val="1"/>
        <charset val="204"/>
      </rPr>
      <t>(20 %- додаткова угода)</t>
    </r>
  </si>
  <si>
    <r>
      <t xml:space="preserve">Послуги з </t>
    </r>
    <r>
      <rPr>
        <b/>
        <sz val="13"/>
        <color indexed="8"/>
        <rFont val="Times New Roman"/>
        <family val="1"/>
        <charset val="204"/>
      </rPr>
      <t>водовідведення</t>
    </r>
    <r>
      <rPr>
        <sz val="13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</si>
  <si>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90430000-0</t>
    </r>
    <r>
      <rPr>
        <sz val="13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</si>
  <si>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>загальний фонд КПКВ 3506010</t>
    </r>
    <r>
      <rPr>
        <b/>
        <sz val="13"/>
        <color indexed="8"/>
        <rFont val="Times New Roman"/>
        <family val="1"/>
        <charset val="204"/>
      </rPr>
      <t xml:space="preserve"> (20 %- додаткова угода)</t>
    </r>
  </si>
  <si>
    <r>
      <t>Код  ДК 021: 2015 09310000-5</t>
    </r>
    <r>
      <rPr>
        <sz val="13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</si>
  <si>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3"/>
        <color indexed="8"/>
        <rFont val="Times New Roman"/>
        <family val="1"/>
        <charset val="204"/>
      </rPr>
      <t>з урахуванням собливостей</t>
    </r>
    <r>
      <rPr>
        <sz val="13"/>
        <color indexed="8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</si>
  <si>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3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3"/>
        <color indexed="8"/>
        <rFont val="Times New Roman"/>
        <family val="1"/>
        <charset val="204"/>
      </rPr>
      <t>економія після проведеної закупівлі</t>
    </r>
  </si>
  <si>
    <r>
      <t>Код  ДК 021: 2015 09310000-5</t>
    </r>
    <r>
      <rPr>
        <sz val="13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</si>
  <si>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r>
      <t xml:space="preserve">Код  ДК 021: 2015 09310000-5 Електрична енергія
</t>
    </r>
    <r>
      <rPr>
        <sz val="13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</si>
  <si>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3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</si>
  <si>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r>
      <t>загальний фонд КПКВ 3506010 пп.5 (4 ) п.13 п.1178 (</t>
    </r>
    <r>
      <rPr>
        <i/>
        <sz val="13"/>
        <color indexed="8"/>
        <rFont val="Times New Roman"/>
        <family val="1"/>
        <charset val="204"/>
      </rPr>
      <t>з технічних причин</t>
    </r>
    <r>
      <rPr>
        <sz val="13"/>
        <color indexed="8"/>
        <rFont val="Times New Roman"/>
        <family val="1"/>
        <charset val="204"/>
      </rPr>
      <t xml:space="preserve">..) </t>
    </r>
  </si>
  <si>
    <r>
      <t xml:space="preserve">Код  ДК 021: 2015 09120000-6 </t>
    </r>
    <r>
      <rPr>
        <sz val="13"/>
        <color indexed="8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</si>
  <si>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3"/>
        <color indexed="8"/>
        <rFont val="Times New Roman"/>
        <family val="1"/>
        <charset val="204"/>
      </rPr>
      <t>(з урахуванням собливостей)</t>
    </r>
  </si>
  <si>
    <r>
      <t>Код ДК 021:2015  90510000-5 -</t>
    </r>
    <r>
      <rPr>
        <sz val="13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</si>
  <si>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r>
      <t>відкриті торги</t>
    </r>
    <r>
      <rPr>
        <i/>
        <sz val="13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</si>
  <si>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Код ДК 021:2015   0913 0000-9 </t>
    </r>
    <r>
      <rPr>
        <sz val="13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</si>
  <si>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30120000-6</t>
    </r>
    <r>
      <rPr>
        <sz val="13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</si>
  <si>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r>
      <t>Код 021: 2015 32420000-3</t>
    </r>
    <r>
      <rPr>
        <sz val="13"/>
        <color indexed="8"/>
        <rFont val="Times New Roman"/>
        <family val="1"/>
        <charset val="204"/>
      </rPr>
      <t xml:space="preserve"> Мережеве обладнання</t>
    </r>
  </si>
  <si>
    <r>
      <t xml:space="preserve">Код 021: 2015 30200000-1  </t>
    </r>
    <r>
      <rPr>
        <sz val="13"/>
        <rFont val="Times New Roman"/>
        <family val="1"/>
        <charset val="204"/>
      </rPr>
      <t>Комп'ютерне обладання та приладдя</t>
    </r>
  </si>
  <si>
    <r>
      <t>Код ДК 021:2015  30190000-7 -</t>
    </r>
    <r>
      <rPr>
        <sz val="13"/>
        <color indexed="8"/>
        <rFont val="Times New Roman"/>
        <family val="1"/>
        <charset val="204"/>
      </rPr>
      <t xml:space="preserve">Офісне устаткування та приладдя різне </t>
    </r>
  </si>
  <si>
    <r>
      <t>Код 021: 2015 22820000-4</t>
    </r>
    <r>
      <rPr>
        <sz val="13"/>
        <color indexed="8"/>
        <rFont val="Times New Roman"/>
        <family val="1"/>
        <charset val="204"/>
      </rPr>
      <t xml:space="preserve"> Бланки</t>
    </r>
  </si>
  <si>
    <r>
      <t xml:space="preserve">Код 021: 2015 38310000-1 </t>
    </r>
    <r>
      <rPr>
        <sz val="13"/>
        <color indexed="8"/>
        <rFont val="Times New Roman"/>
        <family val="1"/>
        <charset val="204"/>
      </rPr>
      <t>Високоточні терези</t>
    </r>
  </si>
  <si>
    <r>
      <t xml:space="preserve">Код 021: 2015 35820000-8 </t>
    </r>
    <r>
      <rPr>
        <sz val="13"/>
        <color indexed="8"/>
        <rFont val="Times New Roman"/>
        <family val="1"/>
        <charset val="204"/>
      </rPr>
      <t>Допоміжне екіпірування</t>
    </r>
  </si>
  <si>
    <r>
      <t xml:space="preserve">Код 021: 2015 19510000-4 </t>
    </r>
    <r>
      <rPr>
        <sz val="13"/>
        <color indexed="8"/>
        <rFont val="Times New Roman"/>
        <family val="1"/>
        <charset val="204"/>
      </rPr>
      <t>Гумові вироби</t>
    </r>
  </si>
  <si>
    <r>
      <t>Код ДК 021:2015  30190000-7 -</t>
    </r>
    <r>
      <rPr>
        <sz val="13"/>
        <color indexed="8"/>
        <rFont val="Times New Roman"/>
        <family val="1"/>
        <charset val="204"/>
      </rPr>
      <t xml:space="preserve">Офісне устаткування та приладдя різне (30190000-7 -Офісне устаткування та приладдя різне) </t>
    </r>
  </si>
  <si>
    <r>
      <t>Код ДК 021:2015  35110000-8 -</t>
    </r>
    <r>
      <rPr>
        <sz val="13"/>
        <color indexed="8"/>
        <rFont val="Times New Roman"/>
        <family val="1"/>
        <charset val="204"/>
      </rPr>
      <t>Протипожежне, рятувальне та захисне обладнання</t>
    </r>
  </si>
  <si>
    <r>
      <t>Код 021: 2015 32550000-3</t>
    </r>
    <r>
      <rPr>
        <sz val="13"/>
        <color indexed="8"/>
        <rFont val="Times New Roman"/>
        <family val="1"/>
        <charset val="204"/>
      </rPr>
      <t xml:space="preserve"> Телефонне обладнання</t>
    </r>
  </si>
  <si>
    <r>
      <t xml:space="preserve">Код ДК 021:2015  44210000-5 </t>
    </r>
    <r>
      <rPr>
        <sz val="13"/>
        <rFont val="Times New Roman"/>
        <family val="1"/>
        <charset val="204"/>
      </rPr>
      <t>Конструкції та їх частини</t>
    </r>
  </si>
  <si>
    <r>
      <t>Код 021: 2015 32520000-4</t>
    </r>
    <r>
      <rPr>
        <sz val="13"/>
        <color indexed="8"/>
        <rFont val="Times New Roman"/>
        <family val="1"/>
        <charset val="204"/>
      </rPr>
      <t xml:space="preserve"> Телекомунікаційні кабелі та обладнання</t>
    </r>
  </si>
  <si>
    <r>
      <t>Код ДК 021:2015  19520000-7 -</t>
    </r>
    <r>
      <rPr>
        <sz val="13"/>
        <rFont val="Times New Roman"/>
        <family val="1"/>
        <charset val="204"/>
      </rPr>
      <t>Пластмасові випроби</t>
    </r>
  </si>
  <si>
    <r>
      <t>Код ДК 021:2015  44420000-0 -</t>
    </r>
    <r>
      <rPr>
        <sz val="13"/>
        <rFont val="Times New Roman"/>
        <family val="1"/>
        <charset val="204"/>
      </rPr>
      <t>Будівельні товари</t>
    </r>
  </si>
  <si>
    <r>
      <t>Код ДК 021:2015  22810000-1 -</t>
    </r>
    <r>
      <rPr>
        <sz val="13"/>
        <rFont val="Times New Roman"/>
        <family val="1"/>
        <charset val="204"/>
      </rPr>
      <t>Паперові чи картонні реєстраційні журнали</t>
    </r>
  </si>
  <si>
    <r>
      <t>Код ДК 021:2015  44210000-5 -</t>
    </r>
    <r>
      <rPr>
        <sz val="13"/>
        <rFont val="Times New Roman"/>
        <family val="1"/>
        <charset val="204"/>
      </rPr>
      <t>Конструкції та їх частини</t>
    </r>
  </si>
  <si>
    <r>
      <t>Код ДК 021:2015  18930000 -7</t>
    </r>
    <r>
      <rPr>
        <sz val="13"/>
        <rFont val="Times New Roman"/>
        <family val="1"/>
        <charset val="204"/>
      </rPr>
      <t xml:space="preserve"> Мішки та пакети</t>
    </r>
  </si>
  <si>
    <r>
      <t>Код ДК 021:2015  44110000-4 -</t>
    </r>
    <r>
      <rPr>
        <sz val="13"/>
        <rFont val="Times New Roman"/>
        <family val="1"/>
        <charset val="204"/>
      </rPr>
      <t>Конструкційні матеріали</t>
    </r>
  </si>
  <si>
    <r>
      <t xml:space="preserve"> </t>
    </r>
    <r>
      <rPr>
        <b/>
        <sz val="13"/>
        <color indexed="8"/>
        <rFont val="Times New Roman"/>
        <family val="1"/>
        <charset val="204"/>
      </rPr>
      <t>Код ДК 021:2015 –39110000 - 6</t>
    </r>
    <r>
      <rPr>
        <sz val="13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</si>
  <si>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r>
      <t>Код ДК 021:2015  39120000-9 -</t>
    </r>
    <r>
      <rPr>
        <sz val="13"/>
        <color indexed="8"/>
        <rFont val="Times New Roman"/>
        <family val="1"/>
        <charset val="204"/>
      </rPr>
      <t>Столи, серванти, письмові столи та книжкові шафи</t>
    </r>
  </si>
  <si>
    <r>
      <t xml:space="preserve">Код ДК 021:2015 22210000-5 - Газети </t>
    </r>
    <r>
      <rPr>
        <sz val="13"/>
        <color indexed="8"/>
        <rFont val="Times New Roman"/>
        <family val="1"/>
        <charset val="204"/>
      </rPr>
      <t>(22213000-6 Журнали)</t>
    </r>
  </si>
  <si>
    <r>
      <t xml:space="preserve">Код 021: 2015 44520000-1 </t>
    </r>
    <r>
      <rPr>
        <sz val="13"/>
        <color indexed="8"/>
        <rFont val="Times New Roman"/>
        <family val="1"/>
        <charset val="204"/>
      </rPr>
      <t>Замки, ключі та петлі</t>
    </r>
  </si>
  <si>
    <r>
      <t xml:space="preserve">Код 021: 2015 44510000-8 </t>
    </r>
    <r>
      <rPr>
        <sz val="13"/>
        <color indexed="8"/>
        <rFont val="Times New Roman"/>
        <family val="1"/>
        <charset val="204"/>
      </rPr>
      <t>Знаряддя</t>
    </r>
  </si>
  <si>
    <r>
      <t>Код 021: 2015 22820000-4 Бланки</t>
    </r>
    <r>
      <rPr>
        <sz val="13"/>
        <color indexed="8"/>
        <rFont val="Times New Roman"/>
        <family val="1"/>
        <charset val="204"/>
      </rPr>
      <t>( 22820000-4 Бланки)</t>
    </r>
  </si>
  <si>
    <r>
      <t>загальний фонд КПКВ 3506010 оплата кредитоської заборгованості за  договорами 2022 ріку(</t>
    </r>
    <r>
      <rPr>
        <i/>
        <sz val="13"/>
        <color indexed="8"/>
        <rFont val="Times New Roman"/>
        <family val="1"/>
        <charset val="204"/>
      </rPr>
      <t>інформація внесена для врахування</t>
    </r>
    <r>
      <rPr>
        <sz val="13"/>
        <color indexed="8"/>
        <rFont val="Times New Roman"/>
        <family val="1"/>
        <charset val="204"/>
      </rPr>
      <t xml:space="preserve">) </t>
    </r>
  </si>
  <si>
    <r>
      <t xml:space="preserve">Код ДК 021:2015  39290000 -1 </t>
    </r>
    <r>
      <rPr>
        <sz val="13"/>
        <color indexed="8"/>
        <rFont val="Times New Roman"/>
        <family val="1"/>
        <charset val="204"/>
      </rPr>
      <t>Фурнітура різна</t>
    </r>
    <r>
      <rPr>
        <b/>
        <sz val="13"/>
        <color indexed="8"/>
        <rFont val="Times New Roman"/>
        <family val="1"/>
        <charset val="204"/>
      </rPr>
      <t xml:space="preserve">
</t>
    </r>
    <r>
      <rPr>
        <sz val="13"/>
        <color indexed="8"/>
        <rFont val="Times New Roman"/>
        <family val="1"/>
        <charset val="204"/>
      </rPr>
      <t>(39298200-9- Рамки для картин)</t>
    </r>
  </si>
  <si>
    <r>
      <t>Код ДК 021:2015  30190000-7 -</t>
    </r>
    <r>
      <rPr>
        <sz val="13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3"/>
        <color indexed="8"/>
        <rFont val="Times New Roman"/>
        <family val="1"/>
        <charset val="204"/>
      </rPr>
      <t xml:space="preserve">
</t>
    </r>
    <r>
      <rPr>
        <sz val="13"/>
        <color indexed="8"/>
        <rFont val="Times New Roman"/>
        <family val="1"/>
        <charset val="204"/>
      </rPr>
      <t>(30199230-1- Конверти)</t>
    </r>
  </si>
  <si>
    <r>
      <t>Код 021: 2015 18530000-3</t>
    </r>
    <r>
      <rPr>
        <sz val="13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</si>
  <si>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r>
      <t>Код 021: 2015 38430000-8</t>
    </r>
    <r>
      <rPr>
        <sz val="13"/>
        <color indexed="8"/>
        <rFont val="Times New Roman"/>
        <family val="1"/>
        <charset val="204"/>
      </rPr>
      <t xml:space="preserve"> Дитектори та аналізатори</t>
    </r>
  </si>
  <si>
    <r>
      <t>Код 021: 2015 19520000-7</t>
    </r>
    <r>
      <rPr>
        <sz val="13"/>
        <color indexed="8"/>
        <rFont val="Times New Roman"/>
        <family val="1"/>
        <charset val="204"/>
      </rPr>
      <t xml:space="preserve"> Пластмасові вироби</t>
    </r>
  </si>
  <si>
    <r>
      <t>загальний фонд КПКВ 3506010</t>
    </r>
    <r>
      <rPr>
        <sz val="13"/>
        <color rgb="FFFF0000"/>
        <rFont val="Times New Roman"/>
        <family val="1"/>
        <charset val="204"/>
      </rPr>
      <t xml:space="preserve"> </t>
    </r>
  </si>
  <si>
    <r>
      <t>Код 021: 2015 44510000-8</t>
    </r>
    <r>
      <rPr>
        <sz val="13"/>
        <color indexed="8"/>
        <rFont val="Times New Roman"/>
        <family val="1"/>
        <charset val="204"/>
      </rPr>
      <t xml:space="preserve"> Знаряддя</t>
    </r>
  </si>
  <si>
    <r>
      <t xml:space="preserve">Код 021: 2015 30230000-0 </t>
    </r>
    <r>
      <rPr>
        <sz val="13"/>
        <color indexed="8"/>
        <rFont val="Times New Roman"/>
        <family val="1"/>
        <charset val="204"/>
      </rPr>
      <t>Комп'ютерне обладнання</t>
    </r>
  </si>
  <si>
    <r>
      <t xml:space="preserve">Код 021: 2015 38650000-6 </t>
    </r>
    <r>
      <rPr>
        <sz val="13"/>
        <color indexed="8"/>
        <rFont val="Times New Roman"/>
        <family val="1"/>
        <charset val="204"/>
      </rPr>
      <t>Фотографічне обладнання</t>
    </r>
  </si>
  <si>
    <r>
      <t>Код ДК 021:2015  18530000-3 -</t>
    </r>
    <r>
      <rPr>
        <sz val="13"/>
        <color indexed="8"/>
        <rFont val="Times New Roman"/>
        <family val="1"/>
        <charset val="204"/>
      </rPr>
      <t>Подарунки та нагороди</t>
    </r>
  </si>
  <si>
    <r>
      <t xml:space="preserve"> </t>
    </r>
    <r>
      <rPr>
        <b/>
        <sz val="13"/>
        <color indexed="8"/>
        <rFont val="Times New Roman"/>
        <family val="1"/>
        <charset val="204"/>
      </rPr>
      <t>Код ДК 021:2015 –39710000 - 4</t>
    </r>
    <r>
      <rPr>
        <sz val="13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</si>
  <si>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u/>
        <sz val="13"/>
        <color rgb="FFFF0000"/>
        <rFont val="Times New Roman"/>
        <family val="1"/>
        <charset val="204"/>
      </rPr>
      <t xml:space="preserve"> додаткові кошти </t>
    </r>
    <r>
      <rPr>
        <u/>
        <sz val="13"/>
        <color indexed="8"/>
        <rFont val="Times New Roman"/>
        <family val="1"/>
        <charset val="204"/>
      </rPr>
      <t>(довідка про зміни до кошторису від 23.09.2020 №82)</t>
    </r>
  </si>
  <si>
    <r>
      <t xml:space="preserve">Код ДК 021:2015  30190000-7 </t>
    </r>
    <r>
      <rPr>
        <sz val="13"/>
        <color indexed="8"/>
        <rFont val="Times New Roman"/>
        <family val="1"/>
        <charset val="204"/>
      </rPr>
      <t>-Офісне устаткування та приладдя різне  (30197630-1-Папір для друку)</t>
    </r>
  </si>
  <si>
    <r>
      <t>Код 021: 2015 22820000-4</t>
    </r>
    <r>
      <rPr>
        <sz val="13"/>
        <color indexed="8"/>
        <rFont val="Times New Roman"/>
        <family val="1"/>
        <charset val="204"/>
      </rPr>
      <t xml:space="preserve"> Бланки (22820000-4 Бланки)
</t>
    </r>
  </si>
  <si>
    <r>
      <t>Код 021: 2015 22850000-3</t>
    </r>
    <r>
      <rPr>
        <sz val="13"/>
        <color indexed="8"/>
        <rFont val="Times New Roman"/>
        <family val="1"/>
        <charset val="204"/>
      </rPr>
      <t xml:space="preserve"> Швидкозшивачі та супутнє приладдя</t>
    </r>
  </si>
  <si>
    <r>
      <t>Код 021: 2015 39520000-3</t>
    </r>
    <r>
      <rPr>
        <sz val="13"/>
        <color indexed="8"/>
        <rFont val="Times New Roman"/>
        <family val="1"/>
        <charset val="204"/>
      </rPr>
      <t xml:space="preserve"> Готові текстильні вироби</t>
    </r>
  </si>
  <si>
    <r>
      <t>Код 021: 2015 22810000-1</t>
    </r>
    <r>
      <rPr>
        <sz val="13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</si>
  <si>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r>
      <t>Код 021: 2015 22460000-2</t>
    </r>
    <r>
      <rPr>
        <sz val="13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</si>
  <si>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r>
      <t>Код ДК 021:2015  19510000-4 -</t>
    </r>
    <r>
      <rPr>
        <sz val="13"/>
        <color indexed="8"/>
        <rFont val="Times New Roman"/>
        <family val="1"/>
        <charset val="204"/>
      </rPr>
      <t>Гумові вироби</t>
    </r>
    <r>
      <rPr>
        <b/>
        <sz val="13"/>
        <color indexed="8"/>
        <rFont val="Times New Roman"/>
        <family val="1"/>
        <charset val="204"/>
      </rPr>
      <t xml:space="preserve">
</t>
    </r>
  </si>
  <si>
    <r>
      <t xml:space="preserve">Код ДК 021:2015  30190000-7 </t>
    </r>
    <r>
      <rPr>
        <sz val="13"/>
        <color indexed="8"/>
        <rFont val="Times New Roman"/>
        <family val="1"/>
        <charset val="204"/>
      </rPr>
      <t>-</t>
    </r>
    <r>
      <rPr>
        <b/>
        <sz val="13"/>
        <color indexed="8"/>
        <rFont val="Times New Roman"/>
        <family val="1"/>
        <charset val="204"/>
      </rPr>
      <t>Офісне устаткування та приладдя різне</t>
    </r>
    <r>
      <rPr>
        <sz val="13"/>
        <color indexed="8"/>
        <rFont val="Times New Roman"/>
        <family val="1"/>
        <charset val="204"/>
      </rPr>
      <t xml:space="preserve"> (30192153-8 Штампи)</t>
    </r>
  </si>
  <si>
    <r>
      <t>Код ДК 021:2015  44800000-8 -</t>
    </r>
    <r>
      <rPr>
        <sz val="13"/>
        <color indexed="8"/>
        <rFont val="Times New Roman"/>
        <family val="1"/>
        <charset val="204"/>
      </rPr>
      <t>Фарби, лаки, друкарська фарба та мастики (44810000-Фарби)</t>
    </r>
  </si>
  <si>
    <r>
      <t xml:space="preserve">Код ДК 021:2015 15981000-8 </t>
    </r>
    <r>
      <rPr>
        <sz val="13"/>
        <color indexed="8"/>
        <rFont val="Times New Roman"/>
        <family val="1"/>
        <charset val="204"/>
      </rPr>
      <t>Мінеральна вода (15981000-8 Мінеральна вода)</t>
    </r>
  </si>
  <si>
    <r>
      <t xml:space="preserve">Код ДК 021:2015  42990000-2 Машини спеціального призначення різні </t>
    </r>
    <r>
      <rPr>
        <sz val="13"/>
        <rFont val="Times New Roman"/>
        <family val="1"/>
        <charset val="204"/>
      </rPr>
      <t xml:space="preserve">
(42991110-3 - Брошурувальні машини)</t>
    </r>
  </si>
  <si>
    <r>
      <t>Код ДК 021:2015  31520000-7 -</t>
    </r>
    <r>
      <rPr>
        <sz val="13"/>
        <rFont val="Times New Roman"/>
        <family val="1"/>
        <charset val="204"/>
      </rPr>
      <t>Світильники та освітлювальна арматура</t>
    </r>
  </si>
  <si>
    <r>
      <t>Код ДК 021:2015  31530000-0 -</t>
    </r>
    <r>
      <rPr>
        <sz val="13"/>
        <rFont val="Times New Roman"/>
        <family val="1"/>
        <charset val="204"/>
      </rPr>
      <t>Частини до світильників та освітлювального обладнання</t>
    </r>
  </si>
  <si>
    <r>
      <t>Код 021: 2015 15980000-1</t>
    </r>
    <r>
      <rPr>
        <sz val="13"/>
        <color indexed="8"/>
        <rFont val="Times New Roman"/>
        <family val="1"/>
        <charset val="204"/>
      </rPr>
      <t xml:space="preserve"> Безалкогольні напої</t>
    </r>
  </si>
  <si>
    <r>
      <t>Код 021: 2015 39710000-2</t>
    </r>
    <r>
      <rPr>
        <sz val="13"/>
        <color indexed="8"/>
        <rFont val="Times New Roman"/>
        <family val="1"/>
        <charset val="204"/>
      </rPr>
      <t xml:space="preserve"> Електричні побутові прилади</t>
    </r>
  </si>
  <si>
    <r>
      <t>Код 021: 2015 31410000-3</t>
    </r>
    <r>
      <rPr>
        <sz val="13"/>
        <color indexed="8"/>
        <rFont val="Times New Roman"/>
        <family val="1"/>
        <charset val="204"/>
      </rPr>
      <t xml:space="preserve"> Гальванічні елементи</t>
    </r>
  </si>
  <si>
    <r>
      <t xml:space="preserve">загальний фонд КПКВ 3506010 </t>
    </r>
    <r>
      <rPr>
        <u/>
        <sz val="13"/>
        <color rgb="FFFF0000"/>
        <rFont val="Times New Roman"/>
        <family val="1"/>
        <charset val="204"/>
      </rPr>
      <t>додаткові кошти</t>
    </r>
    <r>
      <rPr>
        <u/>
        <sz val="13"/>
        <color indexed="8"/>
        <rFont val="Times New Roman"/>
        <family val="1"/>
        <charset val="204"/>
      </rPr>
      <t xml:space="preserve"> (</t>
    </r>
    <r>
      <rPr>
        <sz val="13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</si>
  <si>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ДК 021:2015  30230000-0-</t>
    </r>
    <r>
      <rPr>
        <sz val="13"/>
        <color indexed="8"/>
        <rFont val="Times New Roman"/>
        <family val="1"/>
        <charset val="204"/>
      </rPr>
      <t>Комп'ютерне обладнання</t>
    </r>
  </si>
  <si>
    <r>
      <t>Код ДК 021:2015   72260000-5 -</t>
    </r>
    <r>
      <rPr>
        <sz val="13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</si>
  <si>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r>
      <t>Код ДК 021:2015   48760000-3 -</t>
    </r>
    <r>
      <rPr>
        <sz val="13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</si>
  <si>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ДК 021:2015   66110000-4 -</t>
    </r>
    <r>
      <rPr>
        <sz val="13"/>
        <color indexed="8"/>
        <rFont val="Times New Roman"/>
        <family val="1"/>
        <charset val="204"/>
      </rPr>
      <t>Банківські послуги (66110000-4 Банківські послуги)</t>
    </r>
  </si>
  <si>
    <r>
      <t>Код ДК 021:2015   48310000-4 -</t>
    </r>
    <r>
      <rPr>
        <sz val="13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</si>
  <si>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r>
      <t>Код ДК 021:2015   48440000-4 -</t>
    </r>
    <r>
      <rPr>
        <sz val="13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</si>
  <si>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r>
      <t xml:space="preserve">Код ДК 021:2015  70330000 -3 </t>
    </r>
    <r>
      <rPr>
        <sz val="13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</si>
  <si>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3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</si>
  <si>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>загальний фонд КПКВ 3506010    (</t>
    </r>
    <r>
      <rPr>
        <b/>
        <sz val="13"/>
        <color indexed="8"/>
        <rFont val="Times New Roman"/>
        <family val="1"/>
        <charset val="204"/>
      </rPr>
      <t xml:space="preserve">20% з договору за минулий рік)      </t>
    </r>
  </si>
  <si>
    <r>
      <t xml:space="preserve">Код ДК 021:2015  50710000-5 </t>
    </r>
    <r>
      <rPr>
        <sz val="13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</si>
  <si>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r>
      <t>Код ДК 021:2015   50410000-2 -</t>
    </r>
    <r>
      <rPr>
        <sz val="13"/>
        <color indexed="8"/>
        <rFont val="Times New Roman"/>
        <family val="1"/>
        <charset val="204"/>
      </rPr>
      <t>Послуги з ремонту і технічного обслуговування вимірювальних, випробувальних і контрольних приладів (50413000-3 послуги з ремонту і технічного обслуговування контрольних приладів)</t>
    </r>
  </si>
  <si>
    <r>
      <t>Код ДК 021:2015   50710000-5 -</t>
    </r>
    <r>
      <rPr>
        <sz val="13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будівель(50710000-5 Послуги з ремонту і технічного обслуговування електричного і механічного устаткування будівель)</t>
    </r>
  </si>
  <si>
    <r>
      <t xml:space="preserve">Код ДК 021:2015   64120000-3 </t>
    </r>
    <r>
      <rPr>
        <sz val="13"/>
        <color indexed="8"/>
        <rFont val="Times New Roman"/>
        <family val="1"/>
        <charset val="204"/>
      </rPr>
      <t>Кур'єрські послуги</t>
    </r>
  </si>
  <si>
    <r>
      <t xml:space="preserve">Код ДК 021:2015   72310000-1 - </t>
    </r>
    <r>
      <rPr>
        <sz val="13"/>
        <color indexed="8"/>
        <rFont val="Times New Roman"/>
        <family val="1"/>
        <charset val="204"/>
      </rPr>
      <t>Послуги з обробки даних</t>
    </r>
  </si>
  <si>
    <r>
      <t>Код ДК 021:2015   64210000-1 -</t>
    </r>
    <r>
      <rPr>
        <sz val="13"/>
        <color indexed="8"/>
        <rFont val="Times New Roman"/>
        <family val="1"/>
        <charset val="204"/>
      </rPr>
      <t>Послуги телефонного зв'язку та передачі даних</t>
    </r>
  </si>
  <si>
    <r>
      <t>Код ДК 021:2015   64110000-0 -</t>
    </r>
    <r>
      <rPr>
        <sz val="13"/>
        <color indexed="8"/>
        <rFont val="Times New Roman"/>
        <family val="1"/>
        <charset val="204"/>
      </rPr>
      <t>Поштові послуги</t>
    </r>
  </si>
  <si>
    <r>
      <t>Код ДК 021:2015   48510000-6 -</t>
    </r>
    <r>
      <rPr>
        <sz val="13"/>
        <color indexed="8"/>
        <rFont val="Times New Roman"/>
        <family val="1"/>
        <charset val="204"/>
      </rPr>
      <t>Пакети комунікаційного програмного забезпечення</t>
    </r>
  </si>
  <si>
    <r>
      <t>Код ДК 021:2015   64110000-0 -</t>
    </r>
    <r>
      <rPr>
        <sz val="13"/>
        <color indexed="8"/>
        <rFont val="Times New Roman"/>
        <family val="1"/>
        <charset val="204"/>
      </rPr>
      <t>Поштові послуги (64110000-0 -Поштові послуги)</t>
    </r>
  </si>
  <si>
    <r>
      <t>Код ДК 021:2015  64210000-1 -</t>
    </r>
    <r>
      <rPr>
        <sz val="13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</si>
  <si>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r>
      <t>Код ДК 021:2015  64210000-1 -</t>
    </r>
    <r>
      <rPr>
        <sz val="13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</si>
  <si>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3"/>
        <color indexed="8"/>
        <rFont val="Times New Roman"/>
        <family val="1"/>
        <charset val="204"/>
      </rPr>
      <t>(</t>
    </r>
    <r>
      <rPr>
        <b/>
        <sz val="13"/>
        <color theme="1"/>
        <rFont val="Times New Roman"/>
        <family val="1"/>
        <charset val="204"/>
      </rPr>
      <t>основний канал</t>
    </r>
    <r>
      <rPr>
        <sz val="13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3"/>
        <color indexed="8"/>
        <rFont val="Times New Roman"/>
        <family val="1"/>
        <charset val="204"/>
      </rPr>
      <t>резервний канал)</t>
    </r>
    <r>
      <rPr>
        <sz val="13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</si>
  <si>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r>
      <t>Код ДК 021:2015   64210000-1 -</t>
    </r>
    <r>
      <rPr>
        <sz val="13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</si>
  <si>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  72410000-7 -</t>
    </r>
    <r>
      <rPr>
        <sz val="13"/>
        <color indexed="8"/>
        <rFont val="Times New Roman"/>
        <family val="1"/>
        <charset val="204"/>
      </rPr>
      <t>Послуги провайдерів (72410000-7 -Послуги провайдерів)</t>
    </r>
  </si>
  <si>
    <r>
      <t xml:space="preserve">Лот 1Надання послуг захищеного доступу до мережі Інтернет </t>
    </r>
    <r>
      <rPr>
        <b/>
        <sz val="13"/>
        <color indexed="8"/>
        <rFont val="Times New Roman"/>
        <family val="1"/>
        <charset val="204"/>
      </rPr>
      <t>(основний канал)</t>
    </r>
    <r>
      <rPr>
        <sz val="13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3"/>
        <color indexed="8"/>
        <rFont val="Times New Roman"/>
        <family val="1"/>
        <charset val="204"/>
      </rPr>
      <t>основний канал</t>
    </r>
    <r>
      <rPr>
        <sz val="13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</si>
  <si>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Код ДК 021:2015  72410000-7 -</t>
    </r>
    <r>
      <rPr>
        <sz val="13"/>
        <color indexed="8"/>
        <rFont val="Times New Roman"/>
        <family val="1"/>
        <charset val="204"/>
      </rPr>
      <t>Послуги провайдерів 
(72410000-7 -Послуги провайдерів)</t>
    </r>
  </si>
  <si>
    <r>
      <t>Надання послуг захищеного доступу до мережі Інтернет</t>
    </r>
    <r>
      <rPr>
        <b/>
        <sz val="13"/>
        <color indexed="8"/>
        <rFont val="Times New Roman"/>
        <family val="1"/>
        <charset val="204"/>
      </rPr>
      <t>(основний канал)</t>
    </r>
    <r>
      <rPr>
        <sz val="13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3"/>
        <color indexed="8"/>
        <rFont val="Times New Roman"/>
        <family val="1"/>
        <charset val="204"/>
      </rPr>
      <t>основний канал</t>
    </r>
    <r>
      <rPr>
        <sz val="13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</si>
  <si>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Лот2 Надання послуг захищеного доступу до мережі Інтернет (</t>
    </r>
    <r>
      <rPr>
        <b/>
        <sz val="13"/>
        <color indexed="8"/>
        <rFont val="Times New Roman"/>
        <family val="1"/>
        <charset val="204"/>
      </rPr>
      <t>резервний канал</t>
    </r>
    <r>
      <rPr>
        <sz val="13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3"/>
        <color indexed="8"/>
        <rFont val="Times New Roman"/>
        <family val="1"/>
        <charset val="204"/>
      </rPr>
      <t>резервний канал</t>
    </r>
    <r>
      <rPr>
        <sz val="13"/>
        <color indexed="8"/>
        <rFont val="Times New Roman"/>
        <family val="1"/>
        <charset val="204"/>
      </rPr>
      <t>): ДК 021:2015  72410000-7 -Послуги провайдерів)</t>
    </r>
  </si>
  <si>
    <r>
      <t>Надання послуг захищеного доступу до мережі Інтернет (</t>
    </r>
    <r>
      <rPr>
        <b/>
        <sz val="13"/>
        <color indexed="8"/>
        <rFont val="Times New Roman"/>
        <family val="1"/>
        <charset val="204"/>
      </rPr>
      <t>резервний канал</t>
    </r>
    <r>
      <rPr>
        <sz val="13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3"/>
        <color indexed="8"/>
        <rFont val="Times New Roman"/>
        <family val="1"/>
        <charset val="204"/>
      </rPr>
      <t>резервний канал</t>
    </r>
    <r>
      <rPr>
        <sz val="13"/>
        <color indexed="8"/>
        <rFont val="Times New Roman"/>
        <family val="1"/>
        <charset val="204"/>
      </rPr>
      <t>): ДК 021:2015  72410000-7 -Послуги провайдерів)</t>
    </r>
  </si>
  <si>
    <r>
      <t>Код ДК 021:2015   72260000-5 -</t>
    </r>
    <r>
      <rPr>
        <sz val="13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</si>
  <si>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r>
      <t xml:space="preserve">загальний фонд КПКВ 3506010           </t>
    </r>
    <r>
      <rPr>
        <b/>
        <sz val="13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</si>
  <si>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>Код ДК 021:2015   72320000-4 -</t>
    </r>
    <r>
      <rPr>
        <sz val="13"/>
        <color indexed="8"/>
        <rFont val="Times New Roman"/>
        <family val="1"/>
        <charset val="204"/>
      </rPr>
      <t>Послуги, пов'язані з базами даних</t>
    </r>
  </si>
  <si>
    <r>
      <t>Код ДК 021:2015   48410000-5 -</t>
    </r>
    <r>
      <rPr>
        <sz val="13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</si>
  <si>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r>
      <rPr>
        <b/>
        <sz val="13"/>
        <rFont val="Times New Roman"/>
        <family val="1"/>
        <charset val="204"/>
      </rPr>
      <t>Код ДК 021:2015   45310000-3</t>
    </r>
    <r>
      <rPr>
        <sz val="13"/>
        <rFont val="Times New Roman"/>
        <family val="1"/>
        <charset val="204"/>
      </rPr>
      <t>-"Електромонтажні роботи"</t>
    </r>
  </si>
  <si>
    <r>
      <t xml:space="preserve">Код ДК 021:2015   60170000-0 – </t>
    </r>
    <r>
      <rPr>
        <sz val="13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</si>
  <si>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r>
      <t xml:space="preserve">Код ДК 021:2015   50410000-2 – </t>
    </r>
    <r>
      <rPr>
        <sz val="13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</si>
  <si>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  79530000-8 – </t>
    </r>
    <r>
      <rPr>
        <sz val="13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</si>
  <si>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 xml:space="preserve">Код ДК 021:2015   50750000-7 – </t>
    </r>
    <r>
      <rPr>
        <sz val="13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</si>
  <si>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 xml:space="preserve">Код ДК 021:2015  98310000-9– </t>
    </r>
    <r>
      <rPr>
        <sz val="13"/>
        <color indexed="8"/>
        <rFont val="Times New Roman"/>
        <family val="1"/>
        <charset val="204"/>
      </rPr>
      <t>Послуги з прання і сухого чищення</t>
    </r>
  </si>
  <si>
    <r>
      <t xml:space="preserve">Код ДК 021:2015 45310000-3 </t>
    </r>
    <r>
      <rPr>
        <sz val="13"/>
        <color indexed="8"/>
        <rFont val="Times New Roman"/>
        <family val="1"/>
        <charset val="204"/>
      </rPr>
      <t>Електромонтажні роботи</t>
    </r>
  </si>
  <si>
    <r>
      <t xml:space="preserve">Код ДК 021:2015   60140000-1 – </t>
    </r>
    <r>
      <rPr>
        <sz val="13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</si>
  <si>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r>
      <t xml:space="preserve">Код ДК 021:2015   60130000-8 – </t>
    </r>
    <r>
      <rPr>
        <sz val="13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</si>
  <si>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 48760000-3 -</t>
    </r>
    <r>
      <rPr>
        <sz val="13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</si>
  <si>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r>
      <t>Код ДК 021:2015   72260000-5 -</t>
    </r>
    <r>
      <rPr>
        <sz val="13"/>
        <color indexed="8"/>
        <rFont val="Times New Roman"/>
        <family val="1"/>
        <charset val="204"/>
      </rPr>
      <t>Послуги пов'язані з програмним забезпеченням</t>
    </r>
  </si>
  <si>
    <r>
      <t>Код ДК 021:2015   50320000-4 -</t>
    </r>
    <r>
      <rPr>
        <sz val="13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</si>
  <si>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r>
      <t>Код ДК 021:2015 71320000-7 -</t>
    </r>
    <r>
      <rPr>
        <sz val="13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</si>
  <si>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r>
      <t xml:space="preserve">Код ДК 021:2015   50330000 -7 </t>
    </r>
    <r>
      <rPr>
        <sz val="13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</si>
  <si>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r>
      <t xml:space="preserve">Код ДК 021:2015  72220000-3 – </t>
    </r>
    <r>
      <rPr>
        <sz val="13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</si>
  <si>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64210000-1 -</t>
    </r>
    <r>
      <rPr>
        <sz val="13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</si>
  <si>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70220000-9 -</t>
    </r>
    <r>
      <rPr>
        <sz val="13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</si>
  <si>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r>
      <t>Код ДК 021:2015 98390000-3</t>
    </r>
    <r>
      <rPr>
        <sz val="13"/>
        <color indexed="8"/>
        <rFont val="Times New Roman"/>
        <family val="1"/>
        <charset val="204"/>
      </rPr>
      <t xml:space="preserve"> Інші послуги
(98390000-3 Інші послуги)
</t>
    </r>
  </si>
  <si>
    <r>
      <t>Код ДК 021:2015 48510000-6 -</t>
    </r>
    <r>
      <rPr>
        <sz val="13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</si>
  <si>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3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</si>
  <si>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загальний фонд КПКВ 3506010 оплата кредитоської заборгованості за  договорами 2022 рік(</t>
    </r>
    <r>
      <rPr>
        <i/>
        <sz val="13"/>
        <color indexed="8"/>
        <rFont val="Times New Roman"/>
        <family val="1"/>
        <charset val="204"/>
      </rPr>
      <t>інформація внесена для врахування</t>
    </r>
    <r>
      <rPr>
        <sz val="13"/>
        <color indexed="8"/>
        <rFont val="Times New Roman"/>
        <family val="1"/>
        <charset val="204"/>
      </rPr>
      <t xml:space="preserve">) </t>
    </r>
  </si>
  <si>
    <r>
      <rPr>
        <b/>
        <sz val="13"/>
        <rFont val="Times New Roman"/>
        <family val="1"/>
        <charset val="204"/>
      </rPr>
      <t>Код ДК 021:2015   452600000-7</t>
    </r>
    <r>
      <rPr>
        <sz val="13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</si>
  <si>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r>
      <t>Код ДК 021:2015 45230000-8</t>
    </r>
    <r>
      <rPr>
        <sz val="13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</si>
  <si>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3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</si>
  <si>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3"/>
        <rFont val="Times New Roman"/>
        <family val="1"/>
        <charset val="204"/>
      </rPr>
      <t>Код ДК 021:2015   50410000-2</t>
    </r>
    <r>
      <rPr>
        <sz val="13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</si>
  <si>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r>
      <rPr>
        <b/>
        <sz val="13"/>
        <color theme="1"/>
        <rFont val="Times New Roman"/>
        <family val="1"/>
        <charset val="204"/>
      </rPr>
      <t>Код ДК 021:2015   50530000-9</t>
    </r>
    <r>
      <rPr>
        <sz val="13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</si>
  <si>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rPr>
        <b/>
        <sz val="13"/>
        <rFont val="Times New Roman"/>
        <family val="1"/>
        <charset val="204"/>
      </rPr>
      <t>Код ДК 021:2015 45450000-1</t>
    </r>
    <r>
      <rPr>
        <sz val="13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</si>
  <si>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3"/>
        <rFont val="Times New Roman"/>
        <family val="1"/>
        <charset val="204"/>
      </rPr>
      <t>Код ДК 021:2015  45440000-3</t>
    </r>
    <r>
      <rPr>
        <sz val="13"/>
        <rFont val="Times New Roman"/>
        <family val="1"/>
        <charset val="204"/>
      </rPr>
      <t>-Фарбування та скління
(45442000-7 Нанесення захисного покриття)</t>
    </r>
  </si>
  <si>
    <r>
      <t xml:space="preserve">Код ДК 021:2015  71240000-2 </t>
    </r>
    <r>
      <rPr>
        <sz val="13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</si>
  <si>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r>
      <rPr>
        <b/>
        <sz val="13"/>
        <rFont val="Times New Roman"/>
        <family val="1"/>
        <charset val="204"/>
      </rPr>
      <t>Код ДК 021:2015   50730000-1</t>
    </r>
    <r>
      <rPr>
        <sz val="13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</si>
  <si>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r>
      <rPr>
        <b/>
        <sz val="13"/>
        <rFont val="Times New Roman"/>
        <family val="1"/>
        <charset val="204"/>
      </rPr>
      <t>Код ДК 021:2015   90510000-5</t>
    </r>
    <r>
      <rPr>
        <sz val="13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</si>
  <si>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r>
      <rPr>
        <b/>
        <sz val="13"/>
        <rFont val="Times New Roman"/>
        <family val="1"/>
        <charset val="204"/>
      </rPr>
      <t>Код ДК 021:2015  45260000-6</t>
    </r>
    <r>
      <rPr>
        <sz val="13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</si>
  <si>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3"/>
        <rFont val="Times New Roman"/>
        <family val="1"/>
        <charset val="204"/>
      </rPr>
      <t>Код ДК 021:2015  79110000-8</t>
    </r>
    <r>
      <rPr>
        <sz val="13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</si>
  <si>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r>
      <t xml:space="preserve">Код ДК 021:2015   50310000-1 - </t>
    </r>
    <r>
      <rPr>
        <sz val="13"/>
        <color indexed="8"/>
        <rFont val="Times New Roman"/>
        <family val="1"/>
        <charset val="204"/>
      </rPr>
      <t>Технічне обслуговування і ремонт офісної техніки</t>
    </r>
  </si>
  <si>
    <r>
      <t xml:space="preserve">Код ДК 021:2015   50710000-5 - </t>
    </r>
    <r>
      <rPr>
        <sz val="13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</si>
  <si>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Заплановані закупівлі</t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</si>
  <si>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</si>
  <si>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</si>
  <si>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</si>
  <si>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</si>
  <si>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</si>
  <si>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</si>
  <si>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</si>
  <si>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</si>
  <si>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</si>
  <si>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</si>
  <si>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</si>
  <si>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</si>
  <si>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</si>
  <si>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r>
      <t>Рекон</t>
    </r>
    <r>
      <rPr>
        <sz val="10"/>
        <color theme="1"/>
        <rFont val="Times New Roman"/>
        <family val="1"/>
        <charset val="204"/>
      </rPr>
      <t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</t>
    </r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</si>
  <si>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</si>
  <si>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</si>
  <si>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</si>
  <si>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</si>
  <si>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</si>
  <si>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</si>
  <si>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 (дев'ять мільйонів п'ятсот вісімдесят три тисячі   гривень 00 коп)                         </t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</si>
  <si>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</si>
  <si>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</si>
  <si>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</si>
  <si>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спецфонд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</si>
  <si>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</si>
  <si>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загальний фонд КПКВ 3506010  (довідка про зміни до кошторису від 13 липня 2023 № 86)</t>
  </si>
  <si>
    <t>відкриті торги (з урахуванням собливостей)</t>
  </si>
  <si>
    <r>
      <t>Код ДК 021:2015  22850000-3 -</t>
    </r>
    <r>
      <rPr>
        <sz val="10"/>
        <color indexed="8"/>
        <rFont val="Times New Roman"/>
        <family val="1"/>
        <charset val="204"/>
      </rPr>
      <t>Швидкозшивачі та супутнє приладдя</t>
    </r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</si>
  <si>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</si>
  <si>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</si>
  <si>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</si>
  <si>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</si>
  <si>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>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11-А:вул.Саксаганського,66;Київська обл., Вишгородський р-н. с.Лютіж, Урочище Туровча 1 (ДК 021: 2015 09310000-5 Електрична енергія)</t>
  </si>
  <si>
    <t xml:space="preserve">Код  ДК 021: 2015 09310000-5 Електрична енергія (09310000-5 Електрична енергія)   </t>
  </si>
  <si>
    <t>через ЦЗО</t>
  </si>
  <si>
    <t>гривень (один мільйон сімсот п'ятдесят тисяч сто сорок сім  гривень 13 коп)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</si>
  <si>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</si>
  <si>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</si>
  <si>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</si>
  <si>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</si>
  <si>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</si>
  <si>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загальний фонд КПКВ 3506010 Довідка про зміни до кошторису №167 від 30.10.2023                -1242300грн</t>
  </si>
  <si>
    <t>(00 гривень 00 коп)</t>
  </si>
  <si>
    <t>загальний фонд КПКВ 3506010 (під очікувану вартість на 2023 рік) лист№08-1/22-02-01/5.1/6942 від 05.10.2023 Довідка про зміни до кошторису №167 від 30.10.2023                       +1 242 300грн</t>
  </si>
  <si>
    <t>грн. (сім  мільойонів чотириста дев'яносто дев'ять  тисяч вісімсот три гривні 68 коп)</t>
  </si>
  <si>
    <t>листопад 2023 рік</t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</si>
  <si>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</si>
  <si>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</si>
  <si>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</si>
  <si>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грн.(дев'ять тисяч  вісімдесят шість гривень 57 коп.)                           </t>
  </si>
  <si>
    <t xml:space="preserve">грн.(три  мільйонів шістдесят сім тисяч вісімсот п'ятдесят три гривні 10 коп.)                           </t>
  </si>
  <si>
    <t xml:space="preserve">листопад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</si>
  <si>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</si>
  <si>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</si>
  <si>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</si>
  <si>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</si>
  <si>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</si>
  <si>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</si>
  <si>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</si>
  <si>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</si>
  <si>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</si>
  <si>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</si>
  <si>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</si>
  <si>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</si>
  <si>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</si>
  <si>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</si>
  <si>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</si>
  <si>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</si>
  <si>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</si>
  <si>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</si>
  <si>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</si>
  <si>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</si>
  <si>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</si>
  <si>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</si>
  <si>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</si>
  <si>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</si>
  <si>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>Картриджі до багатофункціональних друкуючих пристроїв за  кодом ДК021:2015 30120000-6 Фотокопіювальне та поліграфічне обладнання для офсетного друку (Картриджі до багатофункціональних друкуючих пристроїв код 30125100-2 Картриджі з тонером)</t>
  </si>
  <si>
    <r>
      <t xml:space="preserve">Кодо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</si>
  <si>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</si>
  <si>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t xml:space="preserve">відкриті торги(з урахуванням 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</si>
  <si>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довідка про зміни до кошторису </t>
  </si>
  <si>
    <t xml:space="preserve">Монітори комп'ютерні та накопичувачі SSD код ДК 021:2015: 30230000-0 «Комп'ютерне обладнання» (Монітори комп'ютерні код ДК 021:2015: 30231300-0 «Дисплейні екрани»; накопичувачі SSD код  ДК 021:2015: 30233100 – 2 «Комп’ютерні запам’ятовувальні пристрої»)
</t>
  </si>
  <si>
    <r>
      <t xml:space="preserve">Кодом ДК 021:2015 30230000-0 </t>
    </r>
    <r>
      <rPr>
        <sz val="10"/>
        <color indexed="8"/>
        <rFont val="Times New Roman"/>
        <family val="1"/>
        <charset val="204"/>
      </rPr>
      <t>Комп’ютерне обладнання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</si>
  <si>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</si>
  <si>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(один мільйон двісті двадцять дев'ять  тисяч   гривень 00 коп.)                            </t>
  </si>
  <si>
    <r>
      <t xml:space="preserve">                     на 2024 рік</t>
    </r>
    <r>
      <rPr>
        <sz val="10"/>
        <color indexed="8"/>
        <rFont val="Times New Roman"/>
        <family val="1"/>
        <charset val="204"/>
      </rPr>
      <t xml:space="preserve">   </t>
    </r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</si>
  <si>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</si>
  <si>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</si>
  <si>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</si>
  <si>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</si>
  <si>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0</t>
    </r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</si>
  <si>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</si>
  <si>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</si>
  <si>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</si>
  <si>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</si>
  <si>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</si>
  <si>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</si>
  <si>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</si>
  <si>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</si>
  <si>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</si>
  <si>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t xml:space="preserve">Лот1-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</si>
  <si>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>)</t>
    </r>
  </si>
  <si>
    <r>
      <t xml:space="preserve">Лот-2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   </t>
    </r>
  </si>
  <si>
    <t xml:space="preserve">грн.(сім   мільйони вісімсот шістдесят сім  тисяч чотириста шістдесят вісім  гривень 33 коп.)                           </t>
  </si>
  <si>
    <t>листопад на 2023 рік</t>
  </si>
  <si>
    <t xml:space="preserve">грн.(чотирнадцять  мільйонів  триста тридцять чотири тисячі вісімсот шістдесят сім  гривень 76 коп.)                           </t>
  </si>
  <si>
    <t xml:space="preserve"> грн (чотири  мільйони шістсот дев'яносто три тисячі  дев'ятсот сім гривень 00 коп)</t>
  </si>
  <si>
    <t xml:space="preserve"> гривень ( шістсот дев'яносто дев'ять тисяч чотириста сімдесят чотири гривні 00 коп)</t>
  </si>
  <si>
    <t xml:space="preserve"> гривень (чотириста тридцять дев'ять тисяч шістсот дев'ятнадцять гривень 00 коп)</t>
  </si>
  <si>
    <t xml:space="preserve"> грн. (двісті дев'яносто  тисяч сорок дев'ять  гривень 00 коп)</t>
  </si>
  <si>
    <t xml:space="preserve"> гривень (двісті вісімдесят вісім  тисяч п'ятдесят одна гривня 00 коп)</t>
  </si>
  <si>
    <t>запускали на ЦЗО</t>
  </si>
  <si>
    <t xml:space="preserve">грн. (сто двадцять чотири  тисячі   дев'ятсот гривень 
00 коп)                         </t>
  </si>
  <si>
    <r>
      <t>загальний фонд КПКВ 3506010 пп.5  п.13 п.1178 (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 xml:space="preserve">..) </t>
    </r>
  </si>
  <si>
    <r>
      <t>загальний фонд КПКВ 3506010 пп.5 (3 ) п.13 п.1178 (</t>
    </r>
    <r>
      <rPr>
        <i/>
        <sz val="8"/>
        <color indexed="8"/>
        <rFont val="Times New Roman"/>
        <family val="1"/>
        <charset val="204"/>
      </rPr>
      <t>з технічних причин.</t>
    </r>
    <r>
      <rPr>
        <sz val="8"/>
        <color indexed="8"/>
        <rFont val="Times New Roman"/>
        <family val="1"/>
        <charset val="204"/>
      </rPr>
      <t>)</t>
    </r>
  </si>
  <si>
    <r>
      <t xml:space="preserve">загальний фонд КПКВ 3506010  пп5  п13 п.1178                    ( 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>)</t>
    </r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</si>
  <si>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</si>
  <si>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</si>
  <si>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</si>
  <si>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</si>
  <si>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</si>
  <si>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t xml:space="preserve">грн (вісімнадцять  тисяч п'ятсот гривень 00 коп.)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</si>
  <si>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</si>
  <si>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</si>
  <si>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грн (п'ятсот сімдесят три тисячі  чотириста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</si>
  <si>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коректори,підставка під канцтовари, брошурувальник, обкладенки для брошурування, пружини для брошурування) за кодом ДК 021:2015 30190000-7 -Офісне устаткування та приладдя різне)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</si>
  <si>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</si>
  <si>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</si>
  <si>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>Швидкозшивачі паперові, пластикові за код ДК 021:2015  22850000-3 -Швидкозшивачі та супутнє приладдя (код ДК 021:2015 22851000-0 -Швидкозшивачі(Швидкозшивачі паперові, пластикові ))</t>
  </si>
  <si>
    <t xml:space="preserve">грн (двісті дев'яносто шість тисяч чотириста гривень 00 коп.)                            </t>
  </si>
  <si>
    <t>Печатки та штампи за кодом ДК 021:2015 19510000-4 Гумові вироби ( Печатки та штампи код ДК 021:2015 19512000-8 Вироби з невулканізованої гуми )</t>
  </si>
  <si>
    <t xml:space="preserve">грн (п'ятнадцять тисяч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</si>
  <si>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</si>
  <si>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</si>
  <si>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>Фарба спеціальна флуоресцентна(червона)за кодом ДК 021:2015  44810000-1-Фарби (Фарба спеціальна флуоресцентна(червона) :код  ДК 021:2015  44810000-1-Фарби)</t>
  </si>
  <si>
    <t xml:space="preserve">грн (сто дев'яносто одна  тисяча  гривень00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</si>
  <si>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</si>
  <si>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</si>
  <si>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</si>
  <si>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</si>
  <si>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</si>
  <si>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 xml:space="preserve">грн. (один мільйон чотириста сімнадцять тисяч п'ятсот гривень 00 коп.)                            </t>
  </si>
  <si>
    <t>Спеціальний  штамп резервної процедури за кодом ДК 021:2015  30190000-7 -Офісне устаткування та приладдя різне  (кодом ДК 021:2015  30192153-8- Штампи (Спеціальний  штамп резервної процедури)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</si>
  <si>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</si>
  <si>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</si>
  <si>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</si>
  <si>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r>
      <t xml:space="preserve">Код ДК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</si>
  <si>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товарні за кодом ДК 021: 2015 38310000-1 Високоточні терези (кодом ДК 021: 2015 38310000-1 Високоточні терези (Ваги товарні))</t>
  </si>
  <si>
    <r>
      <t xml:space="preserve">Код ДК 021: 2015 38330000-7  </t>
    </r>
    <r>
      <rPr>
        <sz val="10"/>
        <color indexed="8"/>
        <rFont val="Times New Roman"/>
        <family val="1"/>
        <charset val="204"/>
      </rPr>
      <t xml:space="preserve">Ручні прилади для вимірювання відстаней </t>
    </r>
  </si>
  <si>
    <t>Далекомір з активним випромінюванням за кодом  ДК 021: 2015 38330000-7  Ручні прилади для вимірювання відстаней (код  ДК 021: 2015 38330000-7  Ручні прилади для вимірювання відстаней (Далекомір з активним випромінюванням))</t>
  </si>
  <si>
    <t xml:space="preserve">грн ( сто шістдесят вісім тисяч гривень 00 коп.)                            </t>
  </si>
  <si>
    <t xml:space="preserve">грн (сто дві тисячі шістсот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</si>
  <si>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</si>
  <si>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</si>
  <si>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</si>
  <si>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</si>
  <si>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</si>
  <si>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</si>
  <si>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</si>
  <si>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</si>
  <si>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</si>
  <si>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r>
      <t>Код ДК 021: 2015 38340000-0</t>
    </r>
    <r>
      <rPr>
        <sz val="10"/>
        <color indexed="8"/>
        <rFont val="Times New Roman"/>
        <family val="1"/>
        <charset val="204"/>
      </rPr>
      <t xml:space="preserve"> Прилади для вимірювання величин</t>
    </r>
  </si>
  <si>
    <t>Прилади дозиментричного контролю за кодом ДК 021: 2015 38340000-0 Прилади для вимірювання величин (код ДК 021: 2015 38340000-0 Прилади для вимірювання величин (Прилади дозиментричного контролю))</t>
  </si>
  <si>
    <t xml:space="preserve">Картриджи для друкувальної техніки БФП </t>
  </si>
  <si>
    <t xml:space="preserve">грн. (два мільйони шістдесят три  тисячі двісті  гривень 00 коп.)                            </t>
  </si>
  <si>
    <t xml:space="preserve">загальний фонд КПКВ 3506010                                   </t>
  </si>
  <si>
    <r>
      <t>Код ДК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</si>
  <si>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t xml:space="preserve">грн. (п'ять тисяч  дев'ятсот  гривень 00 коп.)                             </t>
  </si>
  <si>
    <t>Телефонний кабель 4-пров.плоский, мідний, білий; Коннектор телефонний RJI2 6P4C за кодом ДК 021: 2015 32550000-3 Телефонне обладнання (код ДК 021: 2015 32551000-0 Телефонні кабелі та супутня продукція  (Телефонні кабелі і супутня продукція (Телефонний кабель 4-пров.плоский, мідний, білий; Коннектор телефонний RJI2 6P4C ))</t>
  </si>
  <si>
    <r>
      <t>Код ДК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</si>
  <si>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 xml:space="preserve">грн. (сто п'ядесят сім тисяч двісті гривень 00 коп.)                             </t>
  </si>
  <si>
    <t xml:space="preserve">Кабель UTP кат. 5e (м.); Патч-корд UTP 1 м,2м, 3м;5м; Конектор RJ 45 кат.5е,6 неекранований ;Розетки,обжимка, Скотч-лок ізольований з гелем та ін. за кодом  ДК 021: 2015 32520000-4 Телекомунікаційні кабелі та обладнання(код  ДК 021: 2015 32521000-1 Телекомунікаційні кабелі(Кабель UTP кат. 5e (305м.); код  ДК 021: 2015 32522000-8- Телекомунікаційне обладнання (Патч-корд UTP 1 м,2м, 3м;5м),конектори RJ 45 кат.5е,6 неекранований ; міні свічі,розетки,обжимка, крановський ключ, стрипер та ін.) ) </t>
  </si>
  <si>
    <t>загальний фонд КПКВ 3506010 (відповідно до пп5. п13  постанови КМУ від 12.10.2022 №1178 (технічні причини)</t>
  </si>
  <si>
    <t>гривень(шістсот двадцять тисяч   гривень 00коп)</t>
  </si>
  <si>
    <t>Підключення Держмитслужби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</si>
  <si>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 (п'ятдесят тисяч чотириста гривень 00 коп.)                             </t>
  </si>
  <si>
    <t>очікувана на 620604,84</t>
  </si>
  <si>
    <t xml:space="preserve">грн. (шість тисяч гривень 00 коп.)                             </t>
  </si>
  <si>
    <t xml:space="preserve">грн. (вісімсот дві тисячі вісімсот  гривень 00коп.)                          </t>
  </si>
  <si>
    <t>пп.5 п13 постанови 1178</t>
  </si>
  <si>
    <r>
      <t>Код ДК 021:2015 70220000-9 -</t>
    </r>
    <r>
      <rPr>
        <sz val="10"/>
        <color indexed="8"/>
        <rFont val="Times New Roman"/>
        <family val="1"/>
        <charset val="204"/>
      </rPr>
      <t>Послуги з надання в в оренду чи лізингу нежитлової нерухомості</t>
    </r>
  </si>
  <si>
    <t xml:space="preserve">Оренда обладнання 
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</si>
  <si>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</si>
  <si>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</si>
  <si>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</si>
  <si>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t xml:space="preserve">грн. (три мільйона двісті дві тисячі п'ятсот  гривень 00 коп.)                            </t>
  </si>
  <si>
    <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</si>
  <si>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t xml:space="preserve">грн. (чотири мільйони вісімсот двадцять дві тисячі двісті гривень 00 коп.)                            </t>
  </si>
  <si>
    <t xml:space="preserve">грн. (дев'яносто чотири тисячі гривень 00 коп.)                            </t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</si>
  <si>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</si>
  <si>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</si>
  <si>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</si>
  <si>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</si>
  <si>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t xml:space="preserve">грн. (сто дев'яносто тисяч гривні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</si>
  <si>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</si>
  <si>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</si>
  <si>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</si>
  <si>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</si>
  <si>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</si>
  <si>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</si>
  <si>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</si>
  <si>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</si>
  <si>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</si>
  <si>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</si>
  <si>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</si>
  <si>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</si>
  <si>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</si>
  <si>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</si>
  <si>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</si>
  <si>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</si>
  <si>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 за кодом ДК 021:2015-72260000-5 Послуги, пов’язані з програмним забезпеченням (код 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скриньок)</t>
  </si>
  <si>
    <t xml:space="preserve">Загальний фонд КПКВ 3506010   </t>
  </si>
  <si>
    <t xml:space="preserve">грн. (два мільйона сто дев'ять тисяч шістсот гривень 00 коп)                     </t>
  </si>
  <si>
    <t>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 за кодом 72260000-5 Послуги, пов’язані з програмним забезпеченням (код 72260000-5 Послуги, пов’язані з програмним забезпеченням (Ліцензії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скриньок))</t>
  </si>
  <si>
    <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</si>
  <si>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r>
      <t>Код ДК 021:2015   48610000-7</t>
    </r>
    <r>
      <rPr>
        <sz val="10"/>
        <color indexed="8"/>
        <rFont val="Times New Roman"/>
        <family val="1"/>
        <charset val="204"/>
      </rPr>
      <t xml:space="preserve"> Системи баз даних</t>
    </r>
  </si>
  <si>
    <t xml:space="preserve">грн. (три мільйони чотириста вісімдесят  тисяч  гривень 00 коп.)                            </t>
  </si>
  <si>
    <r>
      <t xml:space="preserve"> відкриті торги 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b/>
        <sz val="10"/>
        <color indexed="8"/>
        <rFont val="Times New Roman"/>
        <family val="1"/>
        <charset val="204"/>
      </rPr>
      <t xml:space="preserve">) </t>
    </r>
  </si>
  <si>
    <t>Система контролю привілейованих користувачів(адміністраторів) за кодом  ДК 021:2015   48610000-7 Системи баз даних (кодом ДК 021:2015   48611000-4 Пакети програмного забезпечення для баз даних (Система контролю привілейованих користувачів(адміністраторів))</t>
  </si>
  <si>
    <t xml:space="preserve">грн. (дев'ятсот шістдесят тисяч гривень 00 коп.)                            </t>
  </si>
  <si>
    <r>
      <t>Код ДК 021:2015 48730000-4 -</t>
    </r>
    <r>
      <rPr>
        <sz val="10"/>
        <color indexed="8"/>
        <rFont val="Times New Roman"/>
        <family val="1"/>
        <charset val="204"/>
      </rPr>
      <t>Пакети програмного забезпечення безпеки</t>
    </r>
  </si>
  <si>
    <t>Програмне забезпечення запобігання витоку інформації та контролю даних за кодом ДК 021:2015 48730000-4 -Пакети програмного забезпечення безпеки (код ДК 021:2015 48732000-8 -Пакети програмного забезпеченнядля захисту даних (Програмне забезпечення запобігання витоку інформації та контролю даних))</t>
  </si>
  <si>
    <t xml:space="preserve">грн. (один мільйон п'ятсот тисяч гривень 00 коп.)                            </t>
  </si>
  <si>
    <r>
      <t xml:space="preserve">Код ДК 021:2015   48710000-8 </t>
    </r>
    <r>
      <rPr>
        <sz val="10"/>
        <color indexed="8"/>
        <rFont val="Times New Roman"/>
        <family val="1"/>
        <charset val="204"/>
      </rPr>
      <t>Пакети програмного забезпечення для резервного копіювання чи відновлення даних</t>
    </r>
  </si>
  <si>
    <t xml:space="preserve">Система резервного копіювання та відновлення інформації за кодом ДК 021:2015   48710000-8 Пакети програмного забезпечення для резервного копіювання чи відновлення даних (кодом ДК 021:2015   48710000-8 Пакети програмного забезпечення для резервного копіювання чи відновлення даних (система резервного копіювання та відновлення інформації )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</si>
  <si>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</si>
  <si>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t xml:space="preserve">грн. (двісті сімдесят тисяч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</si>
  <si>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</si>
  <si>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 xml:space="preserve">грн. ( три мільйони шістсот тисяч гривень 00 коп.)                            </t>
  </si>
  <si>
    <t>Програмне забезпечення для ідентифікації та аутентифікації користувачів, для внутрішніх систем без доступу до мережі Інтернет за кодом ДК 021:2015   48610000-7 Системи баз даних (код ДК 021:2015   48611000-4 Пакети програмного забезпечення для баз даних (Програмне забезпечення для ідентифікації та аутентифікації користувачів, для внутрішніх систем без доступу до мережі Інтернет)</t>
  </si>
  <si>
    <r>
      <t>Код ДК 021:2015 72590000-7 -</t>
    </r>
    <r>
      <rPr>
        <sz val="10"/>
        <color indexed="8"/>
        <rFont val="Times New Roman"/>
        <family val="1"/>
        <charset val="204"/>
      </rPr>
      <t>Професійні послуги у комп'ютерній сфері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</si>
  <si>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rFont val="Times New Roman"/>
        <family val="1"/>
        <charset val="204"/>
      </rPr>
      <t>УСС</t>
    </r>
  </si>
  <si>
    <t xml:space="preserve">грн. (п'ять  мільйонів чотириста тисяч гривень 00 коп.)                            </t>
  </si>
  <si>
    <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УСС</t>
    </r>
  </si>
  <si>
    <t>УСС</t>
  </si>
  <si>
    <t>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))</t>
  </si>
  <si>
    <t>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72590000-7 -Професійні послуги у комп'ютерній сфері (код ДК 021:2015 72590000-7 -Професійні послуги у комп'ютерній сфері (Послуги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))</t>
  </si>
  <si>
    <t xml:space="preserve">грн. (п'ятсот п'ятдесят  тисяч гривень 00 коп.)                            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</si>
  <si>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</si>
  <si>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t xml:space="preserve">грн. (триста дев'яносто  тисяч гривень 00 коп.)                            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</si>
  <si>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</si>
  <si>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</si>
  <si>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</si>
  <si>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 xml:space="preserve">грн. (двісті дев'ятсот дев'яносто тисяч сімсот шістдесят гривень 00коп)                     </t>
  </si>
  <si>
    <t xml:space="preserve">грн.(шістсот двадцять тисяч шістсот чотири гривні 00 коп.)                                    </t>
  </si>
  <si>
    <t>грудень2023 рік</t>
  </si>
  <si>
    <t>більше</t>
  </si>
  <si>
    <t>мінусувала томущо заокруглення дало більше</t>
  </si>
  <si>
    <t xml:space="preserve">грн. (п'ять тисяч вісімсот сорок гривень 00 коп.)                           </t>
  </si>
  <si>
    <t>4 мінус, томущо заключені вже договори на інтернет</t>
  </si>
  <si>
    <t xml:space="preserve">грн.(один мільйон дев'ятсот двадцять тисяч сто двадцять сім гривень 67 коп.)                           </t>
  </si>
  <si>
    <t>Апаратно-програмний комплекс захищеного доступу до мережі Інтернет Secure Web Gateway (SWG) за кодом ДК 021:2015  32420000-3 - Мережеве обладнання (код ДК 021:2015  32420000-3 - Мережеве обладнання (Апаратно-програмний комплекс захищеного доступу до мережі Інтернет Secure Web Gateway (SWG) ))</t>
  </si>
  <si>
    <t xml:space="preserve">грн. (п'ять мільйонів триста дев'яносто п'ять тисяч триста 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</si>
  <si>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32420000-3 </t>
    </r>
    <r>
      <rPr>
        <sz val="10"/>
        <color indexed="8"/>
        <rFont val="Times New Roman"/>
        <family val="1"/>
        <charset val="204"/>
      </rPr>
      <t>- Мережеве обладнання</t>
    </r>
  </si>
  <si>
    <t>Програмно-апаратний комплекс за архітектурою блейд-серверів за кодом ДК 021:2015  32420000-3 - Мережеве обладнання (Код ДК 021:2015  32420000-3 - Мережеве обладнання (Програмно-апаратний комплекс за архітектурою блейд-серверів))</t>
  </si>
  <si>
    <t xml:space="preserve">грн. (сорок дев'ять мільйонів двісті тисяч гривень 00 коп.)                            </t>
  </si>
  <si>
    <r>
      <t xml:space="preserve">Код ДК 021:2015  30210000-4 - 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</si>
  <si>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 за кодом ДК 021:2015  30210000-4 - Машини для обробки даних (апаратна частина) (Код ДК 021:2015  30210000-4 - Машини для обробки даних (апаратна частина) (Апаратно-програмний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інформації))</t>
  </si>
  <si>
    <t xml:space="preserve">грн. (двадцять мільйонів п'ятсот вісімдесят дві тисячі двісті  гривень 00 коп.)                            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</si>
  <si>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</si>
  <si>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</si>
  <si>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</si>
  <si>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</si>
  <si>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</si>
  <si>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</si>
  <si>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</si>
  <si>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</si>
  <si>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</si>
  <si>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</si>
  <si>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</si>
  <si>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</si>
  <si>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</si>
  <si>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</si>
  <si>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</si>
  <si>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</si>
  <si>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</si>
  <si>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</si>
  <si>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</si>
  <si>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</si>
  <si>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</si>
  <si>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</si>
  <si>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</si>
  <si>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t>кошторис за 3506010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</si>
  <si>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</si>
  <si>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t>кошторис за 3506100</t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</si>
  <si>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</si>
  <si>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t xml:space="preserve">Скануючі системи стаціонарного типу для вантажних транспортних засобів і контейнерів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немнемедичного призначення (Скануючі системи стаціонарного типу для вантажних транспортних засобів і контейнерів) 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</si>
  <si>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</si>
  <si>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</si>
  <si>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</si>
  <si>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t>загальний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</si>
  <si>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</si>
  <si>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</si>
  <si>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</si>
  <si>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</si>
  <si>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>(двісті вісімдесят сім мільйонів двісті двадцять  тисяч триста гривень</t>
    </r>
    <r>
      <rPr>
        <b/>
        <sz val="10"/>
        <color theme="1"/>
        <rFont val="Times New Roman"/>
        <family val="1"/>
        <charset val="204"/>
      </rPr>
      <t xml:space="preserve"> 00коп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</si>
  <si>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</si>
  <si>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</si>
  <si>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</si>
  <si>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(шістсот шістдесят два мільйони чотириста тисяч гривень 00коп)                     </t>
  </si>
  <si>
    <t xml:space="preserve">грн (сто шістдесят дев'ять тисяч двісті гривень 00 коп.)                            </t>
  </si>
  <si>
    <t xml:space="preserve">грн (триста п'ятдесят тисяч  гривень 00 коп.)                            </t>
  </si>
  <si>
    <t>грн. (одинадцять мільйонів сімсот тридцять тисяч сімсот гривень 30 коп)</t>
  </si>
  <si>
    <t xml:space="preserve">Лот -3 постачання теплової енергії 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</si>
  <si>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(за адресами м. Київ, вул. Дегтярівська, 11-Г; вул Дегтярівська 11А; вул.Саксаганського,66) (Послуги з централізованого водопостачанням (за адресами: м. Київ, вул.Дегтярівська, 11-Г; вул Дегтярівська 11А; вул.Саксаганського,66): ДК 021: 2015 65110000-7 Розподіл води)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</si>
  <si>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водовідведення </t>
    </r>
    <r>
      <rPr>
        <sz val="10"/>
        <color indexed="8"/>
        <rFont val="Times New Roman"/>
        <family val="1"/>
        <charset val="204"/>
      </rPr>
      <t>(за адресами м. Київ, вул. Дегтярівська, 11-Г; вул Дегтярівська 11А; вул.Саксаганського,66) (Послуги з централізованого водовідведення (за адресами м. Київ, вул.Дегтярівська, 11-Г; вул Дегтярівська 11А; вул.Саксаганського,66): ДК 021: 2015 90430000-0 Послуги з відведення стічних вод)</t>
    </r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</si>
  <si>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</si>
  <si>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</si>
  <si>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</si>
  <si>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</si>
  <si>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</si>
  <si>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</si>
  <si>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t xml:space="preserve">відкриті торги(з урахуваннямо особливостей)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</si>
  <si>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особливостей) </t>
    </r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</si>
  <si>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</si>
  <si>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</si>
  <si>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 </t>
    </r>
    <r>
      <rPr>
        <b/>
        <sz val="10"/>
        <rFont val="Times New Roman"/>
        <family val="1"/>
        <charset val="204"/>
      </rPr>
      <t>УСС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</si>
  <si>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  <r>
      <rPr>
        <b/>
        <i/>
        <sz val="10"/>
        <color indexed="8"/>
        <rFont val="Times New Roman"/>
        <family val="1"/>
        <charset val="204"/>
      </rPr>
      <t>УСС</t>
    </r>
  </si>
  <si>
    <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</si>
  <si>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</si>
  <si>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t>Пакети антивірусного  програмного забезпечення за кодом ДК 021:2015 48760000-3 -Пакети програмного забезпечення для захисту від вірусів (код ДК 021:2015 48761000-0 Пакети антивірусного програмного забезпечення (Пакети анивірусного  програмного забезпечення)</t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</si>
  <si>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</si>
  <si>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урахуваннямо собливостей)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</si>
  <si>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 xml:space="preserve"> УСС</t>
    </r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</si>
  <si>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</si>
  <si>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</si>
  <si>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</si>
  <si>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</si>
  <si>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</si>
  <si>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</si>
  <si>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t>євро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</si>
  <si>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повторне оприлюднення закупівлі</t>
    </r>
  </si>
  <si>
    <r>
      <t xml:space="preserve">Затверджений протокольним рішенням уповноваженої особи від 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29.01.2024 № 14</t>
    </r>
  </si>
  <si>
    <t>РІЧНИЙ ПЛАН ЗАКУПІВЕЛЬ Держмитслужби (апарат) зі змінами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</si>
  <si>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(під очікувану вартість на 2024 рік) п 1178. Договір укладено</t>
    </r>
  </si>
  <si>
    <t>Договір укладено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</si>
  <si>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Договір №4-24 від 01.02.2024</t>
    </r>
  </si>
  <si>
    <t xml:space="preserve">грн.(один мільйон дев'ятсот  тисяч вісімсот тридцять чотири гривні 33 коп.)    основний канал-1289795 грн;      резервний канал-611039,33 грн                </t>
  </si>
  <si>
    <t xml:space="preserve">грн. (вісімсот сімдесят тисяч п'ятсот п'ядесят два  гривні 00коп)                     </t>
  </si>
  <si>
    <t>дія договору відповідно до п.п.4 п.19 Особливостей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</si>
  <si>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</si>
  <si>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</si>
  <si>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</si>
  <si>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</si>
  <si>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</si>
  <si>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r>
      <t xml:space="preserve">загальний фонд КПКВ 3506010агальний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</si>
  <si>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пп15 п.5 ст3 Закону)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</si>
  <si>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</si>
  <si>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</si>
  <si>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>Послуги із поставки оновлення програмного забезпечення "Master": Комплексний облік для бюджетних установ" за кодом ДК 021:2015  72260000-5 -Послуги, пов'язані з програмним забезпеченням (код ДК 021:2015  72260000-5 -Послуги, пов'язані з програмним забезпеченням --Послуги із поставки оновлення програмного забезпечення "Master": Комплексний облік для бюджетних установ")</t>
  </si>
  <si>
    <t xml:space="preserve">грн. (чотириста двадцять п'ять тисяч двісті гривень 00 коп.)                            </t>
  </si>
  <si>
    <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</si>
  <si>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Система контролю привілейованих користувачів Privileged Access Managcment (РАМ) та послуги з його впровадженняза кодом ДК 021:2015  72260000-5 -Послуги, пов'язані з програмним забезпеченням (Програмне забезпечення Система контролю привілейованих користувачів Privileged Access Managcment (РАМ) та послуги з його впровадження : ДК 021:2015  72260000-5 -Послуги, пов'язані з програмним забезпеченням)</t>
  </si>
  <si>
    <t>Код ДК 021:2015  72220000-3 -Консультаційні послуги з питань систем та з технічних питань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</si>
  <si>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</si>
  <si>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грн. (триста тринадцять тисят сто чотири гривні 00 коп.)                            </t>
  </si>
  <si>
    <t>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 за кодом ДК 021:2015 73430000-5 -Випробування та оцінювання (Послуги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приміщеннях: код ДК 021:2015 73430000-5 -Випробування та оцінювання)</t>
  </si>
  <si>
    <t>Код ДК 021:2015  73430000-5 -Випробування та оцінювання</t>
  </si>
  <si>
    <t>Закупівля без використання електронної системи</t>
  </si>
  <si>
    <t xml:space="preserve">грн. (сімдесят шість тисяч вісімсот дев'яносто шість гривень 00 коп.)                            </t>
  </si>
  <si>
    <t xml:space="preserve">загальний фонд КПКВ 3506010 пп1, п5 ст3 Закону України
</t>
  </si>
  <si>
    <t>продовження дії договору 2023рік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</si>
  <si>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</si>
  <si>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 (погодження Мінцифри)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</si>
  <si>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</si>
  <si>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 (погодження Мінцифри)</t>
    </r>
  </si>
  <si>
    <t>Апаратно-програмний комплекс захищеного доступу до мережі Інтернет Secure Web Gateway (SWG) за кодом  ДК 021:2015  30210000-4 - Машини для обробки даних (апаратна частина)(код ДК 021:2015  30210000-4 - Машини для обробки даних (апаратна частина) (Апаратно-програмний комплекс захищеного доступу до мережі Інтернет Secure Web Gateway (SWG))</t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</si>
  <si>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</si>
  <si>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t>відкриті торги(з урахуванням собливостей) УСС (відповідно до розпорядження КМУ від 24.03.2021 №233-р (погодження Мінцифри (наказ Мінцифри 29.03.2023 №34)</t>
  </si>
  <si>
    <t>Конкретна назва предмету закупівлі</t>
  </si>
  <si>
    <t>Позиція УСС</t>
  </si>
  <si>
    <t>Очікувана вартість</t>
  </si>
  <si>
    <t>КЕКВ</t>
  </si>
  <si>
    <t xml:space="preserve">Код та назва відповідного класифікатора предмету закупівлі  </t>
  </si>
  <si>
    <t>Позиція Департаменту цифровізації</t>
  </si>
  <si>
    <t>Примітка</t>
  </si>
  <si>
    <t>Ризики</t>
  </si>
  <si>
    <t>Товар з наданням послуг на встановлення ПЗ. Товар  не  є мережевим обладнанням</t>
  </si>
  <si>
    <t>Шляхи Рішення</t>
  </si>
  <si>
    <t>1. Провести процедуру закупівлі замовником тобто Держмитслужбою за кодом 3021-Машини для обробки даних (апаратна частина)</t>
  </si>
  <si>
    <r>
      <rPr>
        <b/>
        <sz val="11"/>
        <color indexed="8"/>
        <rFont val="Times New Roman"/>
        <family val="1"/>
        <charset val="204"/>
      </rPr>
      <t xml:space="preserve">Код ДК 021:2015  30210000-4 </t>
    </r>
    <r>
      <rPr>
        <sz val="11"/>
        <color indexed="8"/>
        <rFont val="Times New Roman"/>
        <family val="1"/>
        <charset val="204"/>
      </rPr>
      <t>- Машини для обробки даних (апаратна частина)</t>
    </r>
  </si>
  <si>
    <t>Невірно вибраний код ДК 021:2025 до предмету закупівлі. В цьому коді не повино бути послуг. Зміна коду на 3242- Мережеве обладнання (чекаємо офіційний лист від УСС)</t>
  </si>
  <si>
    <t>2. Провести процедуру закупівлі замовником  за кодом 3242-Мережеве обладнання</t>
  </si>
  <si>
    <t>до 2021 року організації за даним предметом закупівлі проводили процедуру за кодом  ДК 3021 (ДКСУ). У 2022 р. ДСФМУ планував за код 3242. Закупівля на Прозоро відсутня</t>
  </si>
  <si>
    <t xml:space="preserve">Інформаційна Довідка </t>
  </si>
  <si>
    <t>Перерівка ДАСУ (можливий моніторинг)  -Порушення порядку визначення предмету закупівлі  (наказ Мінекономіки від 15.04.2020 №708 зі змінами, ( Адміністративна відповідальність (штраф 1700грн, частина 1-2 ст.164-14 КУпАП, може бути накладений не пізніше як через два місяці з дня вчинення правопорушення а при триваючому правопорушення через два місяці з дні виявлення)</t>
  </si>
  <si>
    <t>Порушення розпорядження КМУ від 24.03.2021 №233-р. ДКСУ-не зареєструє зобов'язання. Можливий протокол)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</si>
  <si>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</si>
  <si>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>Апаратно-програмний комплекс захищеного доступу до мережі Інтернет Secure Web Gateway (SWG) за кодом  ДК 021:2015 32420000-3 - Мережеве обладнання (код ДК 021:2015  32420000-3 - Мережеве обладнання (Апаратно-програмний комплекс захищеного доступу до мережі Інтернет Secure Web Gateway (SWG))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</si>
  <si>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Держмитслужби (апарат)  на 2024 рік  (зі змінами )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>)</t>
    </r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</si>
  <si>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</si>
  <si>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t>Послуги з передачі програмної продукції для захисту від вірусів за кодом ДК 021:2015 48760000-3 -Пакети програмного забезпечення для захисту від вірусів (код ДК 021:2015 48761000-0 Пакети антивірусного програмного забезпечення (Послуги з передачі програмної продукції для захисту від вірусів)</t>
  </si>
  <si>
    <t>Акумулятор ААА за кодом ДК 021: 2015 31440000-2 Акумуляторні батареї (код ДК 021: 2015 31440000-2 Акумуляторні батареї Акумулятор ААА)</t>
  </si>
  <si>
    <t xml:space="preserve">грн. (одна тисяча вісімсот  гривень 00 коп.)                             </t>
  </si>
  <si>
    <r>
      <t xml:space="preserve">Код ДК 021: 2015 30170000-1 </t>
    </r>
    <r>
      <rPr>
        <sz val="10"/>
        <rFont val="Times New Roman"/>
        <family val="1"/>
        <charset val="204"/>
      </rPr>
      <t>Етикетувальні машини</t>
    </r>
  </si>
  <si>
    <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</si>
  <si>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</si>
  <si>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</si>
  <si>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Код ДК 021:2015  32420000-3 - Мережеве обладнання</t>
  </si>
  <si>
    <t>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 за кодом  ДК 021:2015  32420000-3 - Мережеве обладнання (Код ДК 021:2015  32420000-3 - Мережеве обладнання (Апаратно-програмний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інформації))</t>
  </si>
  <si>
    <t>Телекомунікаційні кабелі та обладнання за кодом ДК 021: 2015 32520000-4 Телекомунікаційні кабелі та обладнання</t>
  </si>
  <si>
    <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</si>
  <si>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t>Програмно-апаратний комплекс за архітектурою блейд-серверів за кодом ДК 021:2015  48820000-2 - Сервери (Код ДК 021:2015  48820000-2 - Сервери (Програмно-апаратний комплекс за архітектурою блейд-серверів))</t>
  </si>
  <si>
    <t xml:space="preserve">Програмне забезпечення Системи резервного копіювання та відновлення інформації за кодом ДК 021:2015   72260000-5 Послуги, пов'язані з програмним забезпеченням (кодом ДК 021:2015   72260000-5 Послуги, пов'язані з програмним забезпеченням (Програмне забезпечення Системи резервного копіювання та відновлення інформації) </t>
  </si>
  <si>
    <r>
      <t>Код ДК 021:2015   ДК 021:2015   72260000-5</t>
    </r>
    <r>
      <rPr>
        <sz val="10"/>
        <color indexed="8"/>
        <rFont val="Times New Roman"/>
        <family val="1"/>
        <charset val="204"/>
      </rPr>
      <t xml:space="preserve"> Послуги, пов'язані з програмним забезпеченням</t>
    </r>
  </si>
  <si>
    <t>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))</t>
  </si>
  <si>
    <t xml:space="preserve">грн. (п'ятсот сімдесят чотири тисячі сімсот сорок гривень 00 коп.)                            </t>
  </si>
  <si>
    <t xml:space="preserve">Послуга із проведення державної експертизи комплексної системи захисту інформації на автоматизованих робочих місцях користувачів інтегрованої міжвідомчої інформаційно-телекомунікаційної системи щодо контролю осіб, транспортних засобів та вантажів, які перетинають державний кордон України за кодом ДК 021:2015 – 72220000-3
Консультаційні послуги з питань систем та з технічних питань (код ДК 021:2015 – 72220000-3 Консультаційні послуги з питань систем та з технічних питань (Послуга із проведення державної експертизи комплексної системи захисту інформації на автоматизованих робочих місцях користувачів інтегрованої міжвідомчої інформаційно-телекомунікаційної системи щодо контролю осіб, транспортних засобів та вантажів, які перетинають державний кордон України) 
</t>
  </si>
  <si>
    <t>Програмне забезпечення для ідентифікації та аутентифікації користувачів, для внутрішніх систем без доступу до мережі Інтернет та  послуги з його впровадження за кодом ДК 021:2015  72260000-5 -Послуги, пов'язані з програмним забезпеченням (Код ДК 021:2015  72260000-5 -Послуги, пов'язані з програмним забезпеченням (Програмне забезпечення для ідентифікації та аутентифікації користувачів, для внутрішніх систем без доступу до мережі Інтернет та послуги з його впровадження)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</si>
  <si>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</si>
  <si>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t>Портативний принтер  для етикеток та стрічки за кодом ДК 021: 2015 30170000-1 Етикетувальні машини (код ДК 021: 2015 30174000-9 Прінтер для друку етикеток (Портативний принтер  для етикеток та стрічки))</t>
  </si>
  <si>
    <t>2210                        2240</t>
  </si>
  <si>
    <t xml:space="preserve">Пристрій генерації одноразових паролей
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</si>
  <si>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</si>
  <si>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>Адаптер USB</t>
  </si>
  <si>
    <t xml:space="preserve">грн. (сімсот тридцять дев'ять тисяч  п'ятсот шістдесят  гривень 00 коп.)                            </t>
  </si>
  <si>
    <t xml:space="preserve">грн (тридцять сім  тисяч чотириста десять гривень 00 коп.)                            </t>
  </si>
  <si>
    <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</si>
  <si>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t xml:space="preserve">грн. (п'ять мільйонів сім тисяч гривень 00 коп.)                            </t>
  </si>
  <si>
    <t xml:space="preserve">грн. (дев'ятнадцять  мільйонів дев'ятсот сімдесят тисяч триста п'ятдесят шість  гривень 00 коп.)                            </t>
  </si>
  <si>
    <r>
      <t>загальний фонд КПКВ 3506010 (погодження Мінцифри)</t>
    </r>
    <r>
      <rPr>
        <i/>
        <sz val="10"/>
        <color indexed="8"/>
        <rFont val="Times New Roman"/>
        <family val="1"/>
        <charset val="204"/>
      </rPr>
      <t>(зміни до кошторису с/з 22/22-02-01/12377 від 08.08.2024)</t>
    </r>
    <r>
      <rPr>
        <sz val="10"/>
        <color indexed="8"/>
        <rFont val="Times New Roman"/>
        <family val="1"/>
        <charset val="204"/>
      </rPr>
      <t xml:space="preserve">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</si>
  <si>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Мінцифри)(</t>
    </r>
    <r>
      <rPr>
        <i/>
        <sz val="10"/>
        <color indexed="8"/>
        <rFont val="Times New Roman"/>
        <family val="1"/>
        <charset val="204"/>
      </rPr>
      <t>зміни до кошторису с/з 22/22-02-01/12377 від 08.08.2024)</t>
    </r>
  </si>
  <si>
    <r>
      <t>загальний фонд КПКВ 3506010 (</t>
    </r>
    <r>
      <rPr>
        <i/>
        <sz val="10"/>
        <color indexed="8"/>
        <rFont val="Times New Roman"/>
        <family val="1"/>
        <charset val="204"/>
      </rPr>
      <t>зміни до кошторису с/з 22/22-02-01/12377 від 08.08.2024)</t>
    </r>
  </si>
  <si>
    <t>Послуги з створення та  проведення  державної експертизи комплексних систем захисту інформації в системі електронного документообігу Державної митної служби України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створення та  проведення  державної експертизи комплексних систем захисту інформації в системі електронного документообігу Державної митної служби України ))</t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</si>
  <si>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</si>
  <si>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</si>
  <si>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t xml:space="preserve">Відкриті торги(з урахуваннямо особливостей) </t>
  </si>
  <si>
    <t xml:space="preserve">грн. (сімсот тридцять дев'ять тисяч чотириста сімдесят   гривень 12 коп.)                          </t>
  </si>
  <si>
    <t xml:space="preserve">грн.(шістсот двадцять тисяч шістсот п'ять гривні 00 коп.)                                    </t>
  </si>
  <si>
    <t xml:space="preserve">відкриті торги(з урахуванням особливостей) </t>
  </si>
  <si>
    <t>с/з про зміни до кошторису від20.08.2024 №22/22-02-01/12927</t>
  </si>
  <si>
    <t>загальний фонд КПКВ 3506010 (погодження Мінцифри) с/з про зміни до кошторису від20.08.2024 №22/22-02-01/12927</t>
  </si>
  <si>
    <t xml:space="preserve">грн. (вісімдесят сім  тисяч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</si>
  <si>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</si>
  <si>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</t>
    </r>
    <r>
      <rPr>
        <sz val="10"/>
        <color indexed="8"/>
        <rFont val="Times New Roman"/>
        <family val="1"/>
        <charset val="204"/>
      </rPr>
      <t>)</t>
    </r>
    <r>
      <rPr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</si>
  <si>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t xml:space="preserve">грн. (чотири мільйони дев'ятсот дев'яносто дев'ять тисяч дев'ятсот дев'яносто вісім гривень 00 коп.)                            </t>
  </si>
  <si>
    <t xml:space="preserve">грн. (дев'ятсот п'ятнадцять тисяч сімсот вісімдесят чотири  гривні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</si>
  <si>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  <r>
      <rPr>
        <b/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</si>
  <si>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t xml:space="preserve">грн. (сто дев'яносто дев'ять тисяч двісті шістдесять шість гривень 00 коп.)                            </t>
  </si>
  <si>
    <r>
      <t>загальний фонд КПКВ 3506010 (с/з про зміни до кошторису від20.08.2024 №22/22-02-01/12927; довідка про зміни до кошторису від 19.08.2024 №146) (</t>
    </r>
    <r>
      <rPr>
        <i/>
        <sz val="10"/>
        <color indexed="8"/>
        <rFont val="Times New Roman"/>
        <family val="1"/>
        <charset val="204"/>
      </rPr>
      <t>відповідно до пп5. п13  постанови КМУ від 12.10.2022 №1178 (технічні причини,інтелектуал</t>
    </r>
    <r>
      <rPr>
        <sz val="10"/>
        <color indexed="8"/>
        <rFont val="Times New Roman"/>
        <family val="1"/>
        <charset val="204"/>
      </rPr>
      <t>ьна власність)</t>
    </r>
  </si>
  <si>
    <t xml:space="preserve">Постачання програмного забезпечення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License), адміністрування поштових карантинів (Сentralized Email Management Reporting License)
за кодом ДК 021:2015-72260000-5 Послуги, пов’язані з програмним забезпеченням  
</t>
  </si>
  <si>
    <r>
      <t xml:space="preserve">Код ДК 021:2015   71630000-3 - </t>
    </r>
    <r>
      <rPr>
        <sz val="10"/>
        <color indexed="8"/>
        <rFont val="Times New Roman"/>
        <family val="1"/>
        <charset val="204"/>
      </rPr>
      <t>Послуги з  технічного огляду та випробувань</t>
    </r>
  </si>
  <si>
    <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</si>
  <si>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>Послуги з утилізації офісного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офісного комп'ютерного, серверного та активного мережевого обладнання)</t>
  </si>
  <si>
    <t xml:space="preserve">грн. (тридцять  тисяч чотириста гривень 00коп)                     </t>
  </si>
  <si>
    <t xml:space="preserve">грн. (п'ятдесят тисяч чотириста двадцять п'ять  гривні 00коп)                     </t>
  </si>
  <si>
    <t xml:space="preserve">грн. (0 гривні 00 коп.)                            </t>
  </si>
  <si>
    <t xml:space="preserve">грн. (чотири мільйони двісті сім тисяч сто десять гривень 00 коп.)                            </t>
  </si>
  <si>
    <t xml:space="preserve">грн. (0 гривень 00коп)                    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</si>
  <si>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2024рік</t>
    </r>
    <r>
      <rPr>
        <sz val="10"/>
        <color indexed="8"/>
        <rFont val="Times New Roman"/>
        <family val="1"/>
        <charset val="204"/>
      </rPr>
      <t>)</t>
    </r>
  </si>
  <si>
    <t>Телефонний апарат типу Panasonic KX-TGF320UCM за кодом ДК 021: 2015 44320000-9 Кабеля та супутня продукція</t>
  </si>
  <si>
    <t>загальний фонд КПКВ 3506010 (с/з зміни від 04.07.2024 №22/22-02-01/10461)</t>
  </si>
  <si>
    <t>загальний фонд КПКВ 3506010 с/з про зміни до кошторису від20.08.2024 №22/22-02-01/12927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</si>
  <si>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</si>
  <si>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t>Постачання ліцензії на технічну підтримку програмно-технічного комплексу системи відомчого відеоконференцзв'язку за кодом ДК 021:2015-72250000-2 Послуги, пов’язані із системами та підтримкою</t>
  </si>
  <si>
    <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</si>
  <si>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>Постачання програмного забезпечення Системи запобігання витоку інформації та контролю даних Data Leak Prevention (DLP) та послуги з його впровадження за кодом ДК 021:2015 72260000-5 - Послуги, пов’язані з програмним забезпеченням (Постачання програмного забезпечення Системи запобігання витоку інформації та контролю даних Data Leak Prevention (DLP) та послуги з його впровадження за кодом ДК 021:2015  72260000-5 - Послуги, пов’язані з програмним забезпеченням).</t>
  </si>
  <si>
    <r>
      <t xml:space="preserve">Код ДК 021:2015   72260000-5 -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</si>
  <si>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>Відкриті торги у порядку визначеному Особливостями</t>
  </si>
  <si>
    <t xml:space="preserve">грн. (один мільйон п'ятсот тисяч гривень 00 коп.)                          </t>
  </si>
  <si>
    <r>
      <t>загальний фонд КПКВ 3506010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</si>
  <si>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</t>
  </si>
  <si>
    <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</si>
  <si>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 xml:space="preserve">грн. (одинадцять  мільйонів  шістдесят сім  тисяч сімсот шістнадцять гривень 50 коп.)                          </t>
  </si>
  <si>
    <t>Лот2-"Послуги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</si>
  <si>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(на очікувану вартість - на 2025 рік)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</si>
  <si>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- на 2025 рік)</t>
    </r>
  </si>
  <si>
    <r>
      <t>Код ДК 021:2015 72220000-3 -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</si>
  <si>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t>Довідка про зміни до кошторису від 19.08.2024 №146 ; зміни до кошторису с/з від 13.09.2024 №22/22-02-01/14167</t>
  </si>
  <si>
    <t xml:space="preserve">грн. (шістсот двадцять дев'ять тисяч двісті тридцять чотири  гривні 00 коп.)                            </t>
  </si>
  <si>
    <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</si>
  <si>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r>
      <t>Код ДК 021:2015 31440000-2</t>
    </r>
    <r>
      <rPr>
        <sz val="10"/>
        <color indexed="8"/>
        <rFont val="Times New Roman"/>
        <family val="1"/>
        <charset val="204"/>
      </rPr>
      <t xml:space="preserve"> Акумуляторні батареї </t>
    </r>
  </si>
  <si>
    <t>Акумуляторні батареї для джерел безперебійного живлення за кодом ДК 021:2015 31440000-2 Акумуляторні батареї (кодом ДК 021:2015 31440000-2 Акумуляторні батареї (Акумуляторні батареї для джерел безперебійного живлення ))</t>
  </si>
  <si>
    <t xml:space="preserve">грн. (сорок шість  мільйонів чотириста п'ятдесят  тисяч  гривень 00 коп.)                            </t>
  </si>
  <si>
    <r>
      <t xml:space="preserve">загальний фонд КПКВ 3506010 </t>
    </r>
    <r>
      <rPr>
        <i/>
        <sz val="10"/>
        <color indexed="8"/>
        <rFont val="Times New Roman"/>
        <family val="1"/>
        <charset val="204"/>
      </rPr>
      <t>(зміни до кошторису с/з від 09.07.2024 № 22-01/22-02-01/10615;зміни до кошторису с/з 22/22-02-01/12377 від 08.08.2024)(Довідка про зміни до кошторису №178 30.08.2024)</t>
    </r>
  </si>
  <si>
    <t>Залишок палива на початок періоду___________л.</t>
  </si>
  <si>
    <t>Об'єкт</t>
  </si>
  <si>
    <t>Види робіт</t>
  </si>
  <si>
    <t>Дата</t>
  </si>
  <si>
    <t>Од.вим.</t>
  </si>
  <si>
    <t>Кіл-ть</t>
  </si>
  <si>
    <t>Маш.год в ночі</t>
  </si>
  <si>
    <t>Маш.год в день</t>
  </si>
  <si>
    <t>Прост в день</t>
  </si>
  <si>
    <t>Прост в ночі</t>
  </si>
  <si>
    <t>КТУ</t>
  </si>
  <si>
    <t>Заправка</t>
  </si>
  <si>
    <t>Підпис заправника</t>
  </si>
  <si>
    <t>Розхід</t>
  </si>
  <si>
    <t>Залишок</t>
  </si>
  <si>
    <t>Підпис майстра</t>
  </si>
  <si>
    <t>Підпис механіка____________________</t>
  </si>
  <si>
    <t>Прийняв механік___________________</t>
  </si>
  <si>
    <t>Залишок палива на кінець періоду__________________л.</t>
  </si>
  <si>
    <t xml:space="preserve">                                                          Рапорт на роботу будівельної машини</t>
  </si>
  <si>
    <t xml:space="preserve">           Трактор  колісний  БЕЛАРУС 82.1  (інв.2064)  35972 АІ</t>
  </si>
  <si>
    <t>Механізатор:___________________Показник лічильника мотогодин на початок періоду_______Норма витрат палива на маш.год. 6л.</t>
  </si>
  <si>
    <t>Показник лічильника мотогодини на кінець періоду____________</t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</si>
  <si>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</si>
  <si>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t>Послуги з оновлення програмного забезпечення «АСКОД Корпоративний», «АСКОД WEB», «АСКОД АРМ Керівника» 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 з оновлення програмного забезпечення «АСКОД Корпоративний», «АСКОД WEB», «АСКОД АРМ Керівника»  у складі системи електронного документообігу Державної митної служби України))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</si>
  <si>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</si>
  <si>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t>Код ДК 021:2015 – 32330000-5 Апаратура для запису та відтворення аудіо- та відеоматеріалів</t>
  </si>
  <si>
    <t xml:space="preserve">Послуги з технічного огляду комп’ютерного, серверного та активного мережевого обладнання (проведення діагностики та технічної експертизи стану обладнання) за кодом ДК 021:2015 – 71630000-3 Послуги з технічного огляду та випробовувань (71631100-1 Послуги з технічного огляду обладнання (Послуги з технічного огляду комп’ютерного, серверного та активного мережевого обладнання (проведення діагностики та технічної експертизи стану обладнання))
</t>
  </si>
  <si>
    <t>Послуги з постачання програмного забезпечення для системи моніторингу інформаційних систем та електронного комунікаційного обладнання та послуги з його впровадження з кодом ДК 021:2015   72260000-5 - Послуги, пов’язані з програмним забезпеченням</t>
  </si>
  <si>
    <t>Технічна підтримка серверного обладнання за кодом ДК 021:2015   50310000-1 - Технічне обслуговування і ремонт офісної техніки</t>
  </si>
  <si>
    <r>
      <t>загальний фонд КПКВ 3506010 (довідка про внесення змін до кошторису від 30.10.2024 №217)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</t>
    </r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</si>
  <si>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</si>
  <si>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t>Код ДК 021:2015   30230000-0 -</t>
    </r>
    <r>
      <rPr>
        <sz val="10"/>
        <color indexed="8"/>
        <rFont val="Times New Roman"/>
        <family val="1"/>
        <charset val="204"/>
      </rPr>
      <t xml:space="preserve"> Комп'ютерне обладнання</t>
    </r>
  </si>
  <si>
    <t>3110</t>
  </si>
  <si>
    <r>
      <t xml:space="preserve"> Комп'ютерне обладнання за кодом ДК 021:2015   30230000-0 - Комп'ютерне обладнання (30230000-0 - Комп'ютерне обладнання(WEB-камера типу Logitech WebCam C270;Клавіатура типу Logitech K120;Маніпулятор типу "миша" Logitech B100Зовнішній жорсткий диск 2.5" USB 5.0TB Seagate Bacis;Накопичувач SSD Verbatim VI560 S3 256 GB; </t>
    </r>
    <r>
      <rPr>
        <sz val="10"/>
        <rFont val="Times New Roman"/>
        <family val="1"/>
        <charset val="204"/>
      </rPr>
      <t>Оперативна пам’ять для серверів Huawei типу DDR4, 32768 MB, 2666 MHz;Оперативна пам’ять для серверів Dell Power Edge R740 типу DDR4, 32768 MB, 2400MHz.))</t>
    </r>
  </si>
  <si>
    <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</si>
  <si>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Відкриті торги у порядку визначеному Особливостями ч</t>
    </r>
    <r>
      <rPr>
        <b/>
        <sz val="10"/>
        <color indexed="8"/>
        <rFont val="Times New Roman"/>
        <family val="1"/>
        <charset val="204"/>
      </rPr>
      <t>ерез Українські спеціалізовані системи</t>
    </r>
  </si>
  <si>
    <t xml:space="preserve">грн. сімсот сімдесят дві  тисячі дев'ятсот п'ятнадцять гривень 00 коп.)                          </t>
  </si>
  <si>
    <r>
      <t>загальний фонд КПКВ 3506010 довідка про внесення змін до кошторису від 30.10.2024 №217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</t>
    </r>
    <r>
      <rPr>
        <i/>
        <sz val="9"/>
        <color indexed="8"/>
        <rFont val="Times New Roman"/>
        <family val="1"/>
        <charset val="204"/>
      </rPr>
      <t>лист на Мінфін № 1/22-02-01/5.1/7716 від 08.11.2024 та змін до кошторису с/з №22/22-02-01/17474 від 14.11.2024</t>
    </r>
    <r>
      <rPr>
        <sz val="10"/>
        <color indexed="8"/>
        <rFont val="Times New Roman"/>
        <family val="1"/>
        <charset val="204"/>
      </rPr>
      <t xml:space="preserve">) </t>
    </r>
  </si>
  <si>
    <t>Довідка про зміни до кошторису від 19.08.2024 №146 ; зміни до кошторису с/з від 13.09.2024 №22/22-02-01/14167;с/з від 14.11.2024 №22/22-02-01/17474</t>
  </si>
  <si>
    <t xml:space="preserve">грн. (вісімсот одинадцять тисяч двісті  гривні 00 коп.)                            </t>
  </si>
  <si>
    <t xml:space="preserve">грн. (десять тисяч шістсот п'ятдесят  гривень 00 коп.)                             </t>
  </si>
  <si>
    <t>загальний фонд КПКВ 3506010 (зміни до кошторису с/з від 14.11.2024 №22/22-02-01/17474)</t>
  </si>
  <si>
    <t xml:space="preserve">грн. (сто тринадцять тисяч  шістдесят п'ять гривень72 коп.)                             </t>
  </si>
  <si>
    <t xml:space="preserve"> (зміни до кошторису с/з від 14.11.2024 №22/22-02-01/17474)</t>
  </si>
  <si>
    <t xml:space="preserve">грн. (сім тисяч чотириста дванадцять дві гривні 00 коп.)                             </t>
  </si>
  <si>
    <t xml:space="preserve">грн. (п'ятдесят тисяч чотириста п'ятнадцять гривень 00 коп.)                             </t>
  </si>
  <si>
    <t xml:space="preserve">грн.(чотирнадцять  мільйонів  триста тридцять тисяч п'ять  гривень 00 коп.)                           </t>
  </si>
  <si>
    <r>
      <t>Відкриті торги у порядку визначеному Особливостями через У</t>
    </r>
    <r>
      <rPr>
        <b/>
        <sz val="10"/>
        <color indexed="8"/>
        <rFont val="Times New Roman"/>
        <family val="1"/>
        <charset val="204"/>
      </rPr>
      <t>країнські спеціалізовані системи</t>
    </r>
  </si>
  <si>
    <t>гривень(шістсот сімдесят тисяч   гривень 00коп)</t>
  </si>
  <si>
    <t xml:space="preserve">загальний фонд КПКВ 3506010 (відповідно до пп5. п13  постанови КМУ від 12.10.2022 №1178 (відсутність з технічні причини) (змін до кошторису с/з №22/22-02-01/17109 від 07.11.2024) </t>
  </si>
  <si>
    <t xml:space="preserve">грн. (п'ятсот сімдесят чотири тисячі дев'ятсот двадцять гривень 00 коп.)                          </t>
  </si>
  <si>
    <r>
      <t>загальний фонд КПКВ 3506010 (довідка про внесення змін до кошторису від 30.10.2024 №217)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с/з про зміни до кошторису від 14.11.2024 №22/22-02-01/17474) (відповідно до пп5. п13  постанови КМУ від 12.10.2022 №1178 (відсутність конкуренції зтехнічні причини)</t>
    </r>
  </si>
  <si>
    <t>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 за кодомДК 021:2015 48770000-6 Пакети службового програмного забезпечення загального призначення, для стиснення даних та друку за кодом ДК 021:2015  ( 48771000-3 Пакети службового програмного забезпечення загального призначення» (Ліцензія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допоміжна»)</t>
  </si>
  <si>
    <r>
      <t xml:space="preserve">Код ДК 021:2015 48770000-6 </t>
    </r>
    <r>
      <rPr>
        <sz val="10"/>
        <color indexed="8"/>
        <rFont val="Times New Roman"/>
        <family val="1"/>
        <charset val="204"/>
      </rPr>
      <t xml:space="preserve"> Пакети службового програмного забезпечення загального призначення, для стиснення даних та друку</t>
    </r>
  </si>
  <si>
    <t xml:space="preserve">гривень (вісімнадцять тисяч дев'ятсот двадцять гривня 00 коп.)                                                                  </t>
  </si>
  <si>
    <t xml:space="preserve"> (с/з зміни від 04.07.2024 №22/22-02-01/10461;с/з зміни від 04.07.2024 №22/22-02-01/17474)</t>
  </si>
  <si>
    <t xml:space="preserve">Постачання програмної продукції Azure AI Translator та програмної продукції Azure OpenAI GPT за кодом ДК 021:2015-72260000-5 Послуги, пов’язані з програмним забезпеченням </t>
  </si>
  <si>
    <t>Листопад</t>
  </si>
  <si>
    <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</si>
  <si>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t>Грудень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</si>
  <si>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</si>
  <si>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t xml:space="preserve">Код ДК 021:2015-72260000-5 </t>
    </r>
    <r>
      <rPr>
        <sz val="10"/>
        <rFont val="Times New Roman"/>
        <family val="1"/>
        <charset val="204"/>
      </rPr>
      <t>Послуги, пов’язані з програмним забезпеченням</t>
    </r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</si>
  <si>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</si>
  <si>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 xml:space="preserve">гривень (сімсот сорок вісім тисяч п'ятсот сімдесят дві  гривні 00 коп.)                                                                  </t>
  </si>
  <si>
    <t xml:space="preserve">гривень (три  тисяч  дев'яносто гривень 00 коп.)                                                                 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</si>
  <si>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 xml:space="preserve">)(змін до кошторису с/з №22/22-02-01/17109 від 07.11.2024; №22/22-02-01/18533 від 03.12.2024) </t>
    </r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</si>
  <si>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Мінцифри)(</t>
    </r>
    <r>
      <rPr>
        <sz val="10"/>
        <color indexed="8"/>
        <rFont val="Times New Roman"/>
        <family val="1"/>
        <charset val="204"/>
      </rPr>
      <t>с/з №22/22-02-01/17474 від 14.11.2024</t>
    </r>
    <r>
      <rPr>
        <b/>
        <sz val="10"/>
        <color indexed="8"/>
        <rFont val="Times New Roman"/>
        <family val="1"/>
        <charset val="204"/>
      </rPr>
      <t xml:space="preserve">) </t>
    </r>
  </si>
  <si>
    <t xml:space="preserve">с/з про зміни до кошторису від 20.08.2024 №22/22-02-01/12925; довідка про зміни до кошторису від 19.08.2024 №146с/з№22/22-02-01/17474 від 14.11.2024) </t>
  </si>
  <si>
    <t xml:space="preserve">грн. (чотири мільйони чотириста дев'яносто одна тисяча гривень 00коп)                     </t>
  </si>
  <si>
    <t xml:space="preserve">грн. ( шістсот сімдесят дві тисячі чотириста вісімдесят гривень 00 коп.)                            </t>
  </si>
  <si>
    <r>
      <t xml:space="preserve"> </t>
    </r>
    <r>
      <rPr>
        <b/>
        <sz val="10"/>
        <color indexed="8"/>
        <rFont val="Times New Roman"/>
        <family val="1"/>
        <charset val="204"/>
      </rPr>
      <t>(погодження Мінцифри</t>
    </r>
    <r>
      <rPr>
        <sz val="10"/>
        <color indexed="8"/>
        <rFont val="Times New Roman"/>
        <family val="1"/>
        <charset val="204"/>
      </rPr>
      <t xml:space="preserve">)(с/з №22/22-02-01/17474 від 14.11.2024; </t>
    </r>
  </si>
  <si>
    <t xml:space="preserve"> (лист від 08.11.2024 №1/22-01/5.1/7716 ; від 15.11.2024 №22/22-02-01/5.1/1007;від 26.11.2024 №3/23-03-03/5.1/8075) (с/з №22/22-02-01/17474від 14.11.2024; №22/22-02-01/17109 від 07.11.2024;  </t>
  </si>
  <si>
    <t xml:space="preserve"> (лист від 08.11.2024 №1/22-01/5.1/7716 ; від 15.11.2024 №22/22-02-01/5.1/1007;від 26.11.2024 №3/23-03-03/5.1/8075)(с/з №22/22-02-01/18533 від 03.12.2024)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</si>
  <si>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</si>
  <si>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>с/з про зміни до кошторису від20.08.2024 №22/22-02-01/12927;(с/з №22/22-02-01/17474 від 14.11.2024)</t>
  </si>
  <si>
    <t xml:space="preserve">грн. ( два мільйони двісті двадцять тисяч тридцять гривень 00 коп.)                            </t>
  </si>
  <si>
    <r>
      <t>загальний фонд КПКВ 3506010 (</t>
    </r>
    <r>
      <rPr>
        <b/>
        <sz val="10"/>
        <rFont val="Times New Roman"/>
        <family val="1"/>
        <charset val="204"/>
      </rPr>
      <t>погодження Мінцифри) (</t>
    </r>
    <r>
      <rPr>
        <i/>
        <sz val="10"/>
        <rFont val="Times New Roman"/>
        <family val="1"/>
        <charset val="204"/>
      </rPr>
      <t>зміни до кошторису с/з від 24.07.2024 № 22/22-02-01//687</t>
    </r>
    <r>
      <rPr>
        <b/>
        <sz val="10"/>
        <rFont val="Times New Roman"/>
        <family val="1"/>
        <charset val="204"/>
      </rPr>
      <t xml:space="preserve">) </t>
    </r>
    <r>
      <rPr>
        <sz val="10"/>
        <rFont val="Times New Roman"/>
        <family val="1"/>
        <charset val="204"/>
      </rPr>
      <t>(с/з №22/22-02-01/17474 від 14.11.2024;с/з №22/22-02-01/18533 від 03.12.2024)</t>
    </r>
  </si>
  <si>
    <t>загальний фонд КПКВ 3506010 (с/з №22/22-02-01/17474 від 14.11.2024)</t>
  </si>
  <si>
    <t xml:space="preserve">грн. (чотириста три  тисячі чотириста дев'яносто гривень 00 коп.)                            </t>
  </si>
  <si>
    <t>загальний фонд КПКВ 3506010  (с/з №22/22-02-01/17474 від 14.11.2024)</t>
  </si>
  <si>
    <t xml:space="preserve">грн. (сто дев'ятнадцять  тисяч чотириста гривні 00 коп.)                            </t>
  </si>
  <si>
    <t xml:space="preserve">грн. (два мільйона триста п'ятдесят одна тисяча вісімсот дванадцять гривень 32 коп)                     </t>
  </si>
  <si>
    <t>Постачання корпоративних ліцензій програмного забезпечення Microsoft Office LTSC Standart 2024 для 350 пристроїв за кодом ДК 021:2015-72260000-5 Послуги, пов’язані з програмним забезпеченням</t>
  </si>
  <si>
    <t xml:space="preserve">загальний фонд КПКВ 3506010 (с/з про зміни до кошторису від20.08.2024 №22/22-02-01/12927) відповідно до  п.11 Особливостей </t>
  </si>
  <si>
    <t xml:space="preserve">грн. (п'ять тисяч вісімсот сорок  одна гривня 60 коп.)                           </t>
  </si>
  <si>
    <t>грудень 2024 рік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</si>
  <si>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2025 рік</t>
    </r>
    <r>
      <rPr>
        <sz val="10"/>
        <color indexed="8"/>
        <rFont val="Times New Roman"/>
        <family val="1"/>
        <charset val="204"/>
      </rPr>
      <t>)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</si>
  <si>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2025рік</t>
    </r>
    <r>
      <rPr>
        <sz val="10"/>
        <color indexed="8"/>
        <rFont val="Times New Roman"/>
        <family val="1"/>
        <charset val="204"/>
      </rPr>
      <t>)</t>
    </r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</si>
  <si>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</si>
  <si>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t>Лот 2- Послуги захищеного доступу до мережі Інтернет ( 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</si>
  <si>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t xml:space="preserve">грн.(три мільйони шістсот тридцять дві  тисячі триста сорок одна гривня 50 коп.)                                    </t>
  </si>
  <si>
    <t xml:space="preserve">грн.(три мільйони шістсот тридцять дві  тисячі триста сорок одна гривня 50 коп.)                                                                  </t>
  </si>
  <si>
    <t>Багатоканальний регістратор AMUR-USB-6/2 за кодом  ДК 021:2015 – 32330000-5 Апаратура для запису та відтворення аудіо- та відеоматеріалів</t>
  </si>
  <si>
    <t>загальний фонд КПКВ 3506010 (пп 6 п13 Особливостей)</t>
  </si>
  <si>
    <t xml:space="preserve">гривень (вісімнадцять тисяч дев'яносто гривня 00 коп.)                                                                  </t>
  </si>
  <si>
    <t>Послуги з реєстрації та гарантійної підтримки автономної системи (AS) та IP адрес v4, за кодом ДК 72420000-0 – Послуги у сфері розвитку Інтернету (ДК 72420000-0 – Послуги у сфері розвитку Інтернету(Послуги з реєстрації та гарантійної підтримки автономної системи (AS) та IP адрес v4)</t>
  </si>
  <si>
    <t xml:space="preserve">грн.(00 гривень 00 коп.)                           </t>
  </si>
  <si>
    <t xml:space="preserve">грн.(сім  мільйони шістсот сорок шість  тисяч тридцять дві гривні 33 коп.)                           </t>
  </si>
  <si>
    <t xml:space="preserve">грн. (п'ядесят шість тисяч чотириста гривень 00 коп.)                             </t>
  </si>
  <si>
    <t>60-43</t>
  </si>
  <si>
    <r>
      <t>Код ДК 021:2015   72420000-0 -</t>
    </r>
    <r>
      <rPr>
        <sz val="10"/>
        <color indexed="8"/>
        <rFont val="Times New Roman"/>
        <family val="1"/>
        <charset val="204"/>
      </rPr>
      <t xml:space="preserve"> Послуги у сфері розвитку Інтернету</t>
    </r>
  </si>
  <si>
    <t xml:space="preserve">грн. (00гривень 00 коп.)                             </t>
  </si>
  <si>
    <t>зміни в кошторис корегування</t>
  </si>
  <si>
    <t xml:space="preserve">грн. (два мільйона вісімсот  тисяч п'ятдесят  гривні 00коп)                     </t>
  </si>
  <si>
    <t xml:space="preserve">гривень (два мільйони чотириста п'ятнадцять тисяч сто сімдесят дев'ять гривень 00 коп.)                                                                  </t>
  </si>
  <si>
    <t xml:space="preserve">гривень (шість мільйонів сімсот дев'яносто вісім тисяч п'ятсот сорок  гривні 00 коп.)                                                                  </t>
  </si>
  <si>
    <t xml:space="preserve">грн. (десять мільйонів тридцять одна  тисяча сімдесят шість тисячь гривень 00 коп.)                          </t>
  </si>
  <si>
    <t xml:space="preserve">грн. чотири мільйони дев'ятсот десять тисяч гривень 00 коп.)                          </t>
  </si>
  <si>
    <t xml:space="preserve">грн. (два мільйони сто п'тядесятдев'ять  тисяч сімсот вісімдесят чотири  гривень 00 коп.)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</si>
</sst>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color indexed="8"/>
      <name val="Calibri"/>
      <family val="2"/>
      <charset val="204"/>
    </font>
    <font>
      <sz val="13"/>
      <color indexed="8"/>
      <name val="Times Roman"/>
      <family val="1"/>
    </font>
    <font>
      <i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sz val="13"/>
      <color rgb="FF00B050"/>
      <name val="Times New Roman"/>
      <family val="1"/>
      <charset val="204"/>
    </font>
    <font>
      <b/>
      <sz val="13"/>
      <color rgb="FF00B05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sz val="13"/>
      <color rgb="FF00B050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u/>
      <sz val="13"/>
      <color indexed="8"/>
      <name val="Times New Roman"/>
      <family val="1"/>
      <charset val="204"/>
    </font>
    <font>
      <b/>
      <u/>
      <sz val="13"/>
      <color indexed="8"/>
      <name val="Times New Roman"/>
      <family val="1"/>
      <charset val="204"/>
    </font>
    <font>
      <u/>
      <sz val="13"/>
      <color rgb="FFFF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u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color theme="3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6"/>
      <color indexed="8"/>
      <name val="Times New Roman"/>
      <family val="1"/>
      <charset val="204"/>
    </font>
    <font>
      <b/>
      <sz val="11"/>
      <color theme="3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5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46">
    <xf numFmtId="0" fontId="0" fillId="0" borderId="0" xfId="0"/>
    <xf numFmtId="0" fontId="11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top" wrapText="1"/>
    </xf>
    <xf numFmtId="0" fontId="22" fillId="2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0" fontId="5" fillId="4" borderId="3" xfId="0" applyFont="1" applyFill="1" applyBorder="1" applyAlignment="1">
      <alignment vertical="center" wrapText="1"/>
    </xf>
    <xf numFmtId="4" fontId="16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top" wrapText="1"/>
    </xf>
    <xf numFmtId="0" fontId="24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 wrapText="1"/>
    </xf>
    <xf numFmtId="4" fontId="26" fillId="0" borderId="0" xfId="0" applyNumberFormat="1" applyFont="1"/>
    <xf numFmtId="0" fontId="5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center" vertical="top" wrapText="1"/>
    </xf>
    <xf numFmtId="4" fontId="27" fillId="0" borderId="0" xfId="0" applyNumberFormat="1" applyFont="1"/>
    <xf numFmtId="4" fontId="27" fillId="4" borderId="0" xfId="0" applyNumberFormat="1" applyFont="1" applyFill="1"/>
    <xf numFmtId="4" fontId="16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4" fontId="16" fillId="0" borderId="2" xfId="0" applyNumberFormat="1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28" fillId="0" borderId="3" xfId="0" applyFont="1" applyFill="1" applyBorder="1" applyAlignment="1">
      <alignment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9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1" fillId="4" borderId="5" xfId="0" applyFont="1" applyFill="1" applyBorder="1" applyAlignment="1">
      <alignment horizontal="center" vertical="top" wrapText="1"/>
    </xf>
    <xf numFmtId="0" fontId="15" fillId="4" borderId="8" xfId="0" applyFont="1" applyFill="1" applyBorder="1" applyAlignment="1">
      <alignment horizontal="center" vertical="top" wrapText="1"/>
    </xf>
    <xf numFmtId="4" fontId="20" fillId="0" borderId="5" xfId="0" applyNumberFormat="1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30" fillId="0" borderId="0" xfId="0" applyFont="1"/>
    <xf numFmtId="0" fontId="31" fillId="0" borderId="0" xfId="0" applyFont="1"/>
    <xf numFmtId="4" fontId="16" fillId="6" borderId="4" xfId="0" applyNumberFormat="1" applyFont="1" applyFill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33" fillId="0" borderId="0" xfId="0" applyFont="1"/>
    <xf numFmtId="0" fontId="34" fillId="0" borderId="0" xfId="0" applyFont="1"/>
    <xf numFmtId="0" fontId="17" fillId="6" borderId="1" xfId="0" applyFont="1" applyFill="1" applyBorder="1" applyAlignment="1">
      <alignment vertical="top" wrapText="1"/>
    </xf>
    <xf numFmtId="0" fontId="35" fillId="0" borderId="0" xfId="0" applyFont="1"/>
    <xf numFmtId="0" fontId="3" fillId="0" borderId="3" xfId="0" applyFont="1" applyBorder="1" applyAlignment="1">
      <alignment horizontal="left" vertical="top" wrapText="1"/>
    </xf>
    <xf numFmtId="4" fontId="36" fillId="0" borderId="0" xfId="0" applyNumberFormat="1" applyFont="1"/>
    <xf numFmtId="0" fontId="18" fillId="0" borderId="2" xfId="0" applyFont="1" applyFill="1" applyBorder="1" applyAlignment="1">
      <alignment horizontal="center" vertical="top" wrapText="1"/>
    </xf>
    <xf numFmtId="0" fontId="18" fillId="0" borderId="18" xfId="0" applyFont="1" applyFill="1" applyBorder="1" applyAlignment="1">
      <alignment horizontal="center" vertical="top" wrapText="1"/>
    </xf>
    <xf numFmtId="0" fontId="24" fillId="4" borderId="5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36" fillId="0" borderId="0" xfId="0" applyFont="1"/>
    <xf numFmtId="4" fontId="37" fillId="0" borderId="0" xfId="0" applyNumberFormat="1" applyFont="1"/>
    <xf numFmtId="0" fontId="22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top" wrapText="1"/>
    </xf>
    <xf numFmtId="4" fontId="19" fillId="7" borderId="2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Alignment="1">
      <alignment horizontal="left" vertical="top"/>
    </xf>
    <xf numFmtId="4" fontId="37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4" fontId="16" fillId="0" borderId="20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41" fillId="0" borderId="3" xfId="0" applyFont="1" applyFill="1" applyBorder="1" applyAlignment="1">
      <alignment horizontal="center" vertical="top" wrapText="1"/>
    </xf>
    <xf numFmtId="0" fontId="42" fillId="0" borderId="3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left" vertical="top" wrapText="1"/>
    </xf>
    <xf numFmtId="4" fontId="44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vertical="top" wrapText="1"/>
    </xf>
    <xf numFmtId="4" fontId="45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7" fillId="0" borderId="0" xfId="0" applyFont="1"/>
    <xf numFmtId="4" fontId="16" fillId="6" borderId="2" xfId="0" applyNumberFormat="1" applyFont="1" applyFill="1" applyBorder="1" applyAlignment="1">
      <alignment horizontal="center" vertical="top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8" fillId="6" borderId="5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top" wrapText="1"/>
    </xf>
    <xf numFmtId="0" fontId="48" fillId="0" borderId="0" xfId="0" applyFont="1"/>
    <xf numFmtId="0" fontId="38" fillId="6" borderId="2" xfId="0" applyFont="1" applyFill="1" applyBorder="1" applyAlignment="1">
      <alignment horizontal="center" vertical="top" wrapText="1"/>
    </xf>
    <xf numFmtId="4" fontId="49" fillId="6" borderId="4" xfId="0" applyNumberFormat="1" applyFont="1" applyFill="1" applyBorder="1" applyAlignment="1">
      <alignment horizontal="center" vertical="top" wrapText="1"/>
    </xf>
    <xf numFmtId="0" fontId="38" fillId="6" borderId="4" xfId="0" applyFont="1" applyFill="1" applyBorder="1" applyAlignment="1">
      <alignment horizontal="center" vertical="top" wrapText="1"/>
    </xf>
    <xf numFmtId="0" fontId="32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6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20" fillId="6" borderId="4" xfId="0" applyNumberFormat="1" applyFont="1" applyFill="1" applyBorder="1" applyAlignment="1">
      <alignment horizontal="center" vertical="top" wrapText="1"/>
    </xf>
    <xf numFmtId="4" fontId="44" fillId="6" borderId="10" xfId="0" applyNumberFormat="1" applyFont="1" applyFill="1" applyBorder="1" applyAlignment="1">
      <alignment horizontal="center" vertical="top" wrapText="1"/>
    </xf>
    <xf numFmtId="0" fontId="50" fillId="0" borderId="0" xfId="0" applyFont="1"/>
    <xf numFmtId="0" fontId="32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52" fillId="0" borderId="2" xfId="0" applyNumberFormat="1" applyFont="1" applyFill="1" applyBorder="1" applyAlignment="1">
      <alignment horizontal="center"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44" fillId="6" borderId="3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left" vertical="top" wrapText="1"/>
    </xf>
    <xf numFmtId="4" fontId="56" fillId="4" borderId="4" xfId="0" applyNumberFormat="1" applyFont="1" applyFill="1" applyBorder="1" applyAlignment="1">
      <alignment horizontal="center" vertical="top" wrapText="1"/>
    </xf>
    <xf numFmtId="2" fontId="52" fillId="4" borderId="4" xfId="0" applyNumberFormat="1" applyFont="1" applyFill="1" applyBorder="1" applyAlignment="1">
      <alignment horizontal="center" vertical="top" wrapText="1"/>
    </xf>
    <xf numFmtId="4" fontId="52" fillId="6" borderId="2" xfId="0" applyNumberFormat="1" applyFont="1" applyFill="1" applyBorder="1" applyAlignment="1">
      <alignment horizontal="center" vertical="top" wrapText="1"/>
    </xf>
    <xf numFmtId="4" fontId="49" fillId="0" borderId="4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4" fontId="49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49" fontId="54" fillId="4" borderId="3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top" wrapText="1"/>
    </xf>
    <xf numFmtId="4" fontId="16" fillId="6" borderId="3" xfId="0" applyNumberFormat="1" applyFont="1" applyFill="1" applyBorder="1" applyAlignment="1">
      <alignment horizontal="center" vertical="top" wrapText="1"/>
    </xf>
    <xf numFmtId="4" fontId="16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" fontId="58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8" xfId="0" applyFont="1" applyFill="1" applyBorder="1" applyAlignment="1">
      <alignment horizontal="center"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49" fontId="39" fillId="9" borderId="25" xfId="0" applyNumberFormat="1" applyFont="1" applyFill="1" applyBorder="1" applyAlignment="1">
      <alignment vertical="center" wrapText="1"/>
    </xf>
    <xf numFmtId="0" fontId="7" fillId="9" borderId="17" xfId="0" applyFont="1" applyFill="1" applyBorder="1" applyAlignment="1">
      <alignment horizontal="center" vertical="top" wrapText="1"/>
    </xf>
    <xf numFmtId="0" fontId="14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9" fillId="9" borderId="28" xfId="0" applyNumberFormat="1" applyFont="1" applyFill="1" applyBorder="1" applyAlignment="1">
      <alignment vertical="center" wrapText="1"/>
    </xf>
    <xf numFmtId="49" fontId="36" fillId="0" borderId="0" xfId="0" applyNumberFormat="1" applyFont="1"/>
    <xf numFmtId="4" fontId="44" fillId="6" borderId="4" xfId="0" applyNumberFormat="1" applyFont="1" applyFill="1" applyBorder="1" applyAlignment="1">
      <alignment horizontal="center" vertical="top" wrapText="1"/>
    </xf>
    <xf numFmtId="0" fontId="5" fillId="2" borderId="33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top" wrapText="1"/>
    </xf>
    <xf numFmtId="0" fontId="6" fillId="2" borderId="35" xfId="0" applyFont="1" applyFill="1" applyBorder="1" applyAlignment="1">
      <alignment horizontal="center" vertical="top" wrapText="1"/>
    </xf>
    <xf numFmtId="0" fontId="18" fillId="4" borderId="5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20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4" fontId="10" fillId="2" borderId="34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vertical="top" wrapText="1"/>
    </xf>
    <xf numFmtId="4" fontId="13" fillId="6" borderId="23" xfId="0" applyNumberFormat="1" applyFont="1" applyFill="1" applyBorder="1" applyAlignment="1">
      <alignment horizontal="center" vertical="top" wrapText="1"/>
    </xf>
    <xf numFmtId="0" fontId="5" fillId="2" borderId="42" xfId="0" applyFont="1" applyFill="1" applyBorder="1" applyAlignment="1">
      <alignment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20" fillId="6" borderId="4" xfId="0" applyNumberFormat="1" applyFont="1" applyFill="1" applyBorder="1" applyAlignment="1">
      <alignment horizontal="center" vertical="center" wrapText="1"/>
    </xf>
    <xf numFmtId="4" fontId="20" fillId="0" borderId="23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6" fillId="0" borderId="0" xfId="0" applyFont="1" applyFill="1"/>
    <xf numFmtId="0" fontId="0" fillId="0" borderId="0" xfId="0" applyFill="1"/>
    <xf numFmtId="0" fontId="18" fillId="0" borderId="5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44" fillId="0" borderId="10" xfId="0" applyNumberFormat="1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44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8" fillId="8" borderId="2" xfId="0" applyFont="1" applyFill="1" applyBorder="1" applyAlignment="1">
      <alignment horizontal="center" vertical="top" wrapText="1"/>
    </xf>
    <xf numFmtId="4" fontId="36" fillId="0" borderId="0" xfId="0" applyNumberFormat="1" applyFont="1" applyAlignment="1">
      <alignment horizontal="left"/>
    </xf>
    <xf numFmtId="0" fontId="5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4" fontId="13" fillId="10" borderId="2" xfId="0" applyNumberFormat="1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vertical="center" wrapText="1"/>
    </xf>
    <xf numFmtId="0" fontId="9" fillId="10" borderId="8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16" fillId="8" borderId="2" xfId="0" applyNumberFormat="1" applyFont="1" applyFill="1" applyBorder="1" applyAlignment="1">
      <alignment horizontal="center" vertical="top" wrapText="1"/>
    </xf>
    <xf numFmtId="4" fontId="20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61" fillId="0" borderId="0" xfId="0" applyFont="1"/>
    <xf numFmtId="4" fontId="44" fillId="6" borderId="5" xfId="0" applyNumberFormat="1" applyFont="1" applyFill="1" applyBorder="1" applyAlignment="1">
      <alignment horizontal="center" vertical="top" wrapText="1"/>
    </xf>
    <xf numFmtId="4" fontId="20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41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40" fillId="6" borderId="1" xfId="0" applyFont="1" applyFill="1" applyBorder="1" applyAlignment="1">
      <alignment horizontal="center" vertical="center" wrapText="1"/>
    </xf>
    <xf numFmtId="0" fontId="41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40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9" fontId="63" fillId="4" borderId="8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top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20" fillId="6" borderId="4" xfId="0" applyNumberFormat="1" applyFont="1" applyFill="1" applyBorder="1" applyAlignment="1">
      <alignment horizontal="center" vertical="top" wrapText="1"/>
    </xf>
    <xf numFmtId="0" fontId="4" fillId="3" borderId="4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49" fontId="3" fillId="10" borderId="26" xfId="0" applyNumberFormat="1" applyFont="1" applyFill="1" applyBorder="1" applyAlignment="1">
      <alignment vertical="center" wrapText="1"/>
    </xf>
    <xf numFmtId="49" fontId="5" fillId="10" borderId="39" xfId="0" applyNumberFormat="1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top" wrapText="1"/>
    </xf>
    <xf numFmtId="0" fontId="17" fillId="2" borderId="47" xfId="0" applyFont="1" applyFill="1" applyBorder="1" applyAlignment="1">
      <alignment vertical="center" wrapText="1"/>
    </xf>
    <xf numFmtId="0" fontId="17" fillId="2" borderId="38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2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9" fillId="0" borderId="39" xfId="0" applyNumberFormat="1" applyFont="1" applyBorder="1" applyAlignment="1">
      <alignment horizontal="center" vertical="center" wrapText="1"/>
    </xf>
    <xf numFmtId="0" fontId="32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57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55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6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60" fillId="0" borderId="36" xfId="0" applyFont="1" applyBorder="1" applyAlignment="1">
      <alignment horizontal="center" vertical="center" wrapText="1"/>
    </xf>
    <xf numFmtId="0" fontId="3" fillId="4" borderId="48" xfId="0" applyFont="1" applyFill="1" applyBorder="1" applyAlignment="1">
      <alignment vertical="center" wrapText="1"/>
    </xf>
    <xf numFmtId="0" fontId="3" fillId="4" borderId="49" xfId="0" applyFont="1" applyFill="1" applyBorder="1" applyAlignment="1">
      <alignment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40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5" borderId="27" xfId="0" applyFont="1" applyFill="1" applyBorder="1" applyAlignment="1">
      <alignment vertical="center" wrapText="1"/>
    </xf>
    <xf numFmtId="49" fontId="3" fillId="0" borderId="39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9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0" fillId="4" borderId="24" xfId="0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0" fontId="3" fillId="4" borderId="27" xfId="0" applyFont="1" applyFill="1" applyBorder="1" applyAlignment="1">
      <alignment horizontal="left" vertical="center" wrapText="1"/>
    </xf>
    <xf numFmtId="0" fontId="32" fillId="0" borderId="14" xfId="0" applyFont="1" applyFill="1" applyBorder="1" applyAlignment="1">
      <alignment vertical="top" wrapText="1"/>
    </xf>
    <xf numFmtId="0" fontId="5" fillId="4" borderId="27" xfId="0" applyFont="1" applyFill="1" applyBorder="1" applyAlignment="1">
      <alignment vertical="center" wrapText="1"/>
    </xf>
    <xf numFmtId="0" fontId="5" fillId="2" borderId="50" xfId="0" applyFont="1" applyFill="1" applyBorder="1" applyAlignment="1">
      <alignment vertical="center" wrapText="1"/>
    </xf>
    <xf numFmtId="0" fontId="21" fillId="2" borderId="38" xfId="0" applyFont="1" applyFill="1" applyBorder="1" applyAlignment="1">
      <alignment vertical="top" wrapText="1"/>
    </xf>
    <xf numFmtId="0" fontId="5" fillId="2" borderId="51" xfId="0" applyFont="1" applyFill="1" applyBorder="1" applyAlignment="1">
      <alignment vertical="center" wrapText="1"/>
    </xf>
    <xf numFmtId="0" fontId="21" fillId="7" borderId="38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6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6" xfId="0" applyBorder="1"/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7" fillId="0" borderId="52" xfId="0" applyFont="1" applyBorder="1" applyAlignment="1">
      <alignment vertical="center" wrapText="1"/>
    </xf>
    <xf numFmtId="0" fontId="7" fillId="0" borderId="53" xfId="0" applyFont="1" applyBorder="1" applyAlignment="1">
      <alignment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20" fillId="4" borderId="11" xfId="0" applyNumberFormat="1" applyFont="1" applyFill="1" applyBorder="1" applyAlignment="1">
      <alignment horizontal="center" vertical="top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left" vertical="center" wrapText="1"/>
    </xf>
    <xf numFmtId="4" fontId="64" fillId="0" borderId="0" xfId="0" applyNumberFormat="1" applyFont="1"/>
    <xf numFmtId="0" fontId="65" fillId="0" borderId="36" xfId="0" applyFont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23" fillId="4" borderId="1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5" fillId="6" borderId="11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top" wrapText="1"/>
    </xf>
    <xf numFmtId="49" fontId="3" fillId="0" borderId="57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49" fontId="28" fillId="0" borderId="39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0" borderId="39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68" fillId="0" borderId="54" xfId="0" applyFont="1" applyBorder="1" applyAlignment="1">
      <alignment horizontal="center" vertical="center" wrapText="1"/>
    </xf>
    <xf numFmtId="0" fontId="68" fillId="0" borderId="55" xfId="0" applyFont="1" applyBorder="1" applyAlignment="1">
      <alignment horizontal="center" vertical="center" wrapText="1"/>
    </xf>
    <xf numFmtId="0" fontId="68" fillId="0" borderId="45" xfId="0" applyFont="1" applyBorder="1" applyAlignment="1">
      <alignment horizontal="center" vertical="center" wrapText="1"/>
    </xf>
    <xf numFmtId="0" fontId="68" fillId="0" borderId="29" xfId="0" applyFont="1" applyBorder="1" applyAlignment="1">
      <alignment horizontal="center" vertical="center" wrapText="1"/>
    </xf>
    <xf numFmtId="0" fontId="68" fillId="0" borderId="30" xfId="0" applyFont="1" applyBorder="1" applyAlignment="1">
      <alignment horizontal="center" vertical="center" wrapText="1"/>
    </xf>
    <xf numFmtId="0" fontId="68" fillId="0" borderId="31" xfId="0" applyFont="1" applyBorder="1" applyAlignment="1">
      <alignment horizontal="center" vertical="center" wrapText="1"/>
    </xf>
    <xf numFmtId="0" fontId="68" fillId="0" borderId="32" xfId="0" applyFont="1" applyBorder="1" applyAlignment="1">
      <alignment horizontal="center" vertical="center" wrapText="1"/>
    </xf>
    <xf numFmtId="0" fontId="69" fillId="0" borderId="8" xfId="0" applyFont="1" applyFill="1" applyBorder="1" applyAlignment="1">
      <alignment vertical="center" wrapText="1"/>
    </xf>
    <xf numFmtId="0" fontId="68" fillId="0" borderId="8" xfId="0" applyFont="1" applyFill="1" applyBorder="1" applyAlignment="1">
      <alignment horizontal="center" vertical="center" wrapText="1"/>
    </xf>
    <xf numFmtId="4" fontId="69" fillId="0" borderId="3" xfId="0" applyNumberFormat="1" applyFont="1" applyFill="1" applyBorder="1" applyAlignment="1">
      <alignment horizontal="center" vertical="center" wrapText="1"/>
    </xf>
    <xf numFmtId="0" fontId="68" fillId="0" borderId="8" xfId="0" applyFont="1" applyFill="1" applyBorder="1" applyAlignment="1">
      <alignment vertical="center" wrapText="1"/>
    </xf>
    <xf numFmtId="0" fontId="68" fillId="0" borderId="2" xfId="0" applyFont="1" applyFill="1" applyBorder="1" applyAlignment="1">
      <alignment horizontal="center" vertical="center" wrapText="1"/>
    </xf>
    <xf numFmtId="4" fontId="69" fillId="0" borderId="2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vertical="center" wrapText="1"/>
    </xf>
    <xf numFmtId="0" fontId="68" fillId="0" borderId="3" xfId="0" applyFont="1" applyFill="1" applyBorder="1" applyAlignment="1">
      <alignment vertical="center" wrapText="1"/>
    </xf>
    <xf numFmtId="0" fontId="69" fillId="10" borderId="1" xfId="0" applyFont="1" applyFill="1" applyBorder="1" applyAlignment="1">
      <alignment vertical="center" wrapText="1"/>
    </xf>
    <xf numFmtId="0" fontId="68" fillId="10" borderId="1" xfId="0" applyFont="1" applyFill="1" applyBorder="1" applyAlignment="1">
      <alignment horizontal="center" vertical="center" wrapText="1"/>
    </xf>
    <xf numFmtId="4" fontId="69" fillId="10" borderId="2" xfId="0" applyNumberFormat="1" applyFont="1" applyFill="1" applyBorder="1" applyAlignment="1">
      <alignment horizontal="center" vertical="center" wrapText="1"/>
    </xf>
    <xf numFmtId="49" fontId="68" fillId="10" borderId="26" xfId="0" applyNumberFormat="1" applyFont="1" applyFill="1" applyBorder="1" applyAlignment="1">
      <alignment vertical="center" wrapText="1"/>
    </xf>
    <xf numFmtId="0" fontId="69" fillId="10" borderId="8" xfId="0" applyFont="1" applyFill="1" applyBorder="1" applyAlignment="1">
      <alignment vertical="center" wrapText="1"/>
    </xf>
    <xf numFmtId="0" fontId="68" fillId="10" borderId="8" xfId="0" applyFont="1" applyFill="1" applyBorder="1" applyAlignment="1">
      <alignment vertical="center" wrapText="1"/>
    </xf>
    <xf numFmtId="0" fontId="68" fillId="10" borderId="2" xfId="0" applyFont="1" applyFill="1" applyBorder="1" applyAlignment="1">
      <alignment horizontal="center" vertical="center" wrapText="1"/>
    </xf>
    <xf numFmtId="49" fontId="69" fillId="10" borderId="39" xfId="0" applyNumberFormat="1" applyFont="1" applyFill="1" applyBorder="1" applyAlignment="1">
      <alignment vertical="center" wrapText="1"/>
    </xf>
    <xf numFmtId="0" fontId="69" fillId="10" borderId="3" xfId="0" applyFont="1" applyFill="1" applyBorder="1" applyAlignment="1">
      <alignment vertical="center" wrapText="1"/>
    </xf>
    <xf numFmtId="0" fontId="68" fillId="10" borderId="3" xfId="0" applyFont="1" applyFill="1" applyBorder="1" applyAlignment="1">
      <alignment vertical="center" wrapText="1"/>
    </xf>
    <xf numFmtId="0" fontId="69" fillId="2" borderId="47" xfId="0" applyFont="1" applyFill="1" applyBorder="1" applyAlignment="1">
      <alignment vertical="center" wrapText="1"/>
    </xf>
    <xf numFmtId="0" fontId="69" fillId="2" borderId="2" xfId="0" applyFont="1" applyFill="1" applyBorder="1" applyAlignment="1">
      <alignment vertical="center" wrapText="1"/>
    </xf>
    <xf numFmtId="0" fontId="70" fillId="2" borderId="2" xfId="0" applyFont="1" applyFill="1" applyBorder="1" applyAlignment="1">
      <alignment vertical="top" wrapText="1"/>
    </xf>
    <xf numFmtId="4" fontId="69" fillId="2" borderId="2" xfId="0" applyNumberFormat="1" applyFont="1" applyFill="1" applyBorder="1" applyAlignment="1">
      <alignment horizontal="center" wrapText="1"/>
    </xf>
    <xf numFmtId="0" fontId="70" fillId="2" borderId="38" xfId="0" applyFont="1" applyFill="1" applyBorder="1" applyAlignment="1">
      <alignment vertical="top" wrapText="1"/>
    </xf>
    <xf numFmtId="0" fontId="69" fillId="0" borderId="1" xfId="0" applyFont="1" applyFill="1" applyBorder="1" applyAlignment="1">
      <alignment vertical="center" wrapText="1"/>
    </xf>
    <xf numFmtId="4" fontId="69" fillId="6" borderId="2" xfId="0" applyNumberFormat="1" applyFont="1" applyFill="1" applyBorder="1" applyAlignment="1">
      <alignment horizontal="center" vertical="center" wrapText="1"/>
    </xf>
    <xf numFmtId="0" fontId="68" fillId="6" borderId="2" xfId="0" applyFont="1" applyFill="1" applyBorder="1" applyAlignment="1">
      <alignment horizontal="center" vertical="center" wrapText="1"/>
    </xf>
    <xf numFmtId="0" fontId="73" fillId="2" borderId="47" xfId="0" applyFont="1" applyFill="1" applyBorder="1" applyAlignment="1">
      <alignment vertical="center" wrapText="1"/>
    </xf>
    <xf numFmtId="0" fontId="73" fillId="2" borderId="2" xfId="0" applyFont="1" applyFill="1" applyBorder="1" applyAlignment="1">
      <alignment vertical="center" wrapText="1"/>
    </xf>
    <xf numFmtId="4" fontId="73" fillId="2" borderId="2" xfId="0" applyNumberFormat="1" applyFont="1" applyFill="1" applyBorder="1" applyAlignment="1">
      <alignment horizontal="center" vertical="center" wrapText="1"/>
    </xf>
    <xf numFmtId="0" fontId="73" fillId="2" borderId="38" xfId="0" applyFont="1" applyFill="1" applyBorder="1" applyAlignment="1">
      <alignment vertical="center" wrapText="1"/>
    </xf>
    <xf numFmtId="4" fontId="74" fillId="6" borderId="2" xfId="0" applyNumberFormat="1" applyFont="1" applyFill="1" applyBorder="1" applyAlignment="1">
      <alignment horizontal="center" vertical="top" wrapText="1"/>
    </xf>
    <xf numFmtId="4" fontId="74" fillId="0" borderId="2" xfId="0" applyNumberFormat="1" applyFont="1" applyFill="1" applyBorder="1" applyAlignment="1">
      <alignment horizontal="center" vertical="top" wrapText="1"/>
    </xf>
    <xf numFmtId="4" fontId="74" fillId="6" borderId="2" xfId="0" applyNumberFormat="1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left" vertical="center" wrapText="1"/>
    </xf>
    <xf numFmtId="0" fontId="69" fillId="0" borderId="10" xfId="0" applyFont="1" applyFill="1" applyBorder="1" applyAlignment="1">
      <alignment vertical="center" wrapText="1"/>
    </xf>
    <xf numFmtId="0" fontId="68" fillId="0" borderId="18" xfId="0" applyFont="1" applyFill="1" applyBorder="1" applyAlignment="1">
      <alignment vertical="center" wrapText="1"/>
    </xf>
    <xf numFmtId="0" fontId="68" fillId="9" borderId="8" xfId="0" applyFont="1" applyFill="1" applyBorder="1" applyAlignment="1">
      <alignment horizontal="center" vertical="top" wrapText="1"/>
    </xf>
    <xf numFmtId="4" fontId="73" fillId="9" borderId="3" xfId="0" applyNumberFormat="1" applyFont="1" applyFill="1" applyBorder="1" applyAlignment="1">
      <alignment horizontal="center" vertical="top" wrapText="1"/>
    </xf>
    <xf numFmtId="49" fontId="68" fillId="9" borderId="8" xfId="0" applyNumberFormat="1" applyFont="1" applyFill="1" applyBorder="1" applyAlignment="1">
      <alignment horizontal="center" vertical="center" wrapText="1"/>
    </xf>
    <xf numFmtId="49" fontId="68" fillId="9" borderId="39" xfId="0" applyNumberFormat="1" applyFont="1" applyFill="1" applyBorder="1" applyAlignment="1">
      <alignment horizontal="left" vertical="top" wrapText="1"/>
    </xf>
    <xf numFmtId="0" fontId="68" fillId="9" borderId="3" xfId="0" applyFont="1" applyFill="1" applyBorder="1" applyAlignment="1">
      <alignment horizontal="center" vertical="top" wrapText="1"/>
    </xf>
    <xf numFmtId="0" fontId="68" fillId="9" borderId="2" xfId="0" applyFont="1" applyFill="1" applyBorder="1" applyAlignment="1">
      <alignment horizontal="center" vertical="center" wrapText="1"/>
    </xf>
    <xf numFmtId="49" fontId="68" fillId="9" borderId="3" xfId="0" applyNumberFormat="1" applyFont="1" applyFill="1" applyBorder="1" applyAlignment="1">
      <alignment horizontal="center" vertical="center" wrapText="1"/>
    </xf>
    <xf numFmtId="49" fontId="75" fillId="9" borderId="25" xfId="0" applyNumberFormat="1" applyFont="1" applyFill="1" applyBorder="1" applyAlignment="1">
      <alignment vertical="center" wrapText="1"/>
    </xf>
    <xf numFmtId="0" fontId="68" fillId="9" borderId="1" xfId="0" applyFont="1" applyFill="1" applyBorder="1" applyAlignment="1">
      <alignment horizontal="center" vertical="top" wrapText="1"/>
    </xf>
    <xf numFmtId="4" fontId="73" fillId="9" borderId="2" xfId="0" applyNumberFormat="1" applyFont="1" applyFill="1" applyBorder="1" applyAlignment="1">
      <alignment horizontal="center" vertical="top" wrapText="1"/>
    </xf>
    <xf numFmtId="49" fontId="68" fillId="9" borderId="1" xfId="0" applyNumberFormat="1" applyFont="1" applyFill="1" applyBorder="1" applyAlignment="1">
      <alignment horizontal="center" vertical="center" wrapText="1"/>
    </xf>
    <xf numFmtId="49" fontId="68" fillId="9" borderId="26" xfId="0" applyNumberFormat="1" applyFont="1" applyFill="1" applyBorder="1" applyAlignment="1">
      <alignment horizontal="left" vertical="center" wrapText="1"/>
    </xf>
    <xf numFmtId="0" fontId="68" fillId="9" borderId="17" xfId="0" applyFont="1" applyFill="1" applyBorder="1" applyAlignment="1">
      <alignment horizontal="center" vertical="top" wrapText="1"/>
    </xf>
    <xf numFmtId="0" fontId="68" fillId="9" borderId="18" xfId="0" applyFont="1" applyFill="1" applyBorder="1" applyAlignment="1">
      <alignment horizontal="center" vertical="center" wrapText="1"/>
    </xf>
    <xf numFmtId="49" fontId="68" fillId="9" borderId="17" xfId="0" applyNumberFormat="1" applyFont="1" applyFill="1" applyBorder="1" applyAlignment="1">
      <alignment horizontal="center" vertical="center" wrapText="1"/>
    </xf>
    <xf numFmtId="49" fontId="75" fillId="9" borderId="28" xfId="0" applyNumberFormat="1" applyFont="1" applyFill="1" applyBorder="1" applyAlignment="1">
      <alignment vertical="center" wrapText="1"/>
    </xf>
    <xf numFmtId="0" fontId="68" fillId="0" borderId="21" xfId="0" applyFont="1" applyFill="1" applyBorder="1" applyAlignment="1">
      <alignment horizontal="center" vertical="top" wrapText="1"/>
    </xf>
    <xf numFmtId="4" fontId="73" fillId="0" borderId="23" xfId="0" applyNumberFormat="1" applyFont="1" applyFill="1" applyBorder="1" applyAlignment="1">
      <alignment horizontal="center" vertical="center" wrapText="1"/>
    </xf>
    <xf numFmtId="0" fontId="68" fillId="0" borderId="21" xfId="0" applyFont="1" applyFill="1" applyBorder="1" applyAlignment="1">
      <alignment horizontal="center" vertical="center" wrapText="1"/>
    </xf>
    <xf numFmtId="49" fontId="68" fillId="0" borderId="57" xfId="0" applyNumberFormat="1" applyFont="1" applyFill="1" applyBorder="1" applyAlignment="1">
      <alignment horizontal="center" vertical="center" wrapText="1"/>
    </xf>
    <xf numFmtId="0" fontId="76" fillId="0" borderId="2" xfId="0" applyFont="1" applyFill="1" applyBorder="1" applyAlignment="1">
      <alignment horizontal="center" vertical="center" wrapText="1"/>
    </xf>
    <xf numFmtId="49" fontId="72" fillId="0" borderId="39" xfId="0" applyNumberFormat="1" applyFont="1" applyFill="1" applyBorder="1" applyAlignment="1">
      <alignment horizontal="center" vertical="center" wrapText="1"/>
    </xf>
    <xf numFmtId="2" fontId="73" fillId="0" borderId="2" xfId="0" applyNumberFormat="1" applyFont="1" applyFill="1" applyBorder="1" applyAlignment="1">
      <alignment horizontal="center" vertical="center" wrapText="1"/>
    </xf>
    <xf numFmtId="4" fontId="73" fillId="0" borderId="2" xfId="0" applyNumberFormat="1" applyFont="1" applyFill="1" applyBorder="1" applyAlignment="1">
      <alignment horizontal="center" vertical="center" wrapText="1"/>
    </xf>
    <xf numFmtId="49" fontId="68" fillId="0" borderId="39" xfId="0" applyNumberFormat="1" applyFont="1" applyFill="1" applyBorder="1" applyAlignment="1">
      <alignment horizontal="center" vertical="center" wrapText="1"/>
    </xf>
    <xf numFmtId="4" fontId="78" fillId="0" borderId="3" xfId="0" applyNumberFormat="1" applyFont="1" applyFill="1" applyBorder="1" applyAlignment="1">
      <alignment horizontal="center" vertical="center" wrapText="1"/>
    </xf>
    <xf numFmtId="0" fontId="68" fillId="0" borderId="17" xfId="0" applyFont="1" applyFill="1" applyBorder="1" applyAlignment="1">
      <alignment horizontal="center" vertical="center" wrapText="1"/>
    </xf>
    <xf numFmtId="0" fontId="68" fillId="0" borderId="18" xfId="0" applyFont="1" applyFill="1" applyBorder="1" applyAlignment="1">
      <alignment horizontal="center" vertical="center" wrapText="1"/>
    </xf>
    <xf numFmtId="49" fontId="68" fillId="0" borderId="28" xfId="0" applyNumberFormat="1" applyFont="1" applyFill="1" applyBorder="1" applyAlignment="1">
      <alignment horizontal="center" vertical="center" wrapText="1"/>
    </xf>
    <xf numFmtId="0" fontId="69" fillId="2" borderId="33" xfId="0" applyFont="1" applyFill="1" applyBorder="1" applyAlignment="1">
      <alignment vertical="center" wrapText="1"/>
    </xf>
    <xf numFmtId="0" fontId="69" fillId="2" borderId="34" xfId="0" applyFont="1" applyFill="1" applyBorder="1" applyAlignment="1">
      <alignment vertical="center" wrapText="1"/>
    </xf>
    <xf numFmtId="0" fontId="70" fillId="2" borderId="34" xfId="0" applyFont="1" applyFill="1" applyBorder="1" applyAlignment="1">
      <alignment vertical="top" wrapText="1"/>
    </xf>
    <xf numFmtId="4" fontId="69" fillId="2" borderId="34" xfId="0" applyNumberFormat="1" applyFont="1" applyFill="1" applyBorder="1" applyAlignment="1">
      <alignment horizontal="center" vertical="center" wrapText="1"/>
    </xf>
    <xf numFmtId="0" fontId="70" fillId="2" borderId="35" xfId="0" applyFont="1" applyFill="1" applyBorder="1" applyAlignment="1">
      <alignment horizontal="center" vertical="top" wrapText="1"/>
    </xf>
    <xf numFmtId="0" fontId="69" fillId="0" borderId="21" xfId="0" applyFont="1" applyFill="1" applyBorder="1" applyAlignment="1">
      <alignment vertical="center" wrapText="1"/>
    </xf>
    <xf numFmtId="4" fontId="69" fillId="6" borderId="23" xfId="0" applyNumberFormat="1" applyFont="1" applyFill="1" applyBorder="1" applyAlignment="1">
      <alignment horizontal="center" vertical="top" wrapText="1"/>
    </xf>
    <xf numFmtId="0" fontId="69" fillId="2" borderId="42" xfId="0" applyFont="1" applyFill="1" applyBorder="1" applyAlignment="1">
      <alignment vertical="center" wrapText="1"/>
    </xf>
    <xf numFmtId="0" fontId="69" fillId="2" borderId="18" xfId="0" applyFont="1" applyFill="1" applyBorder="1" applyAlignment="1">
      <alignment vertical="center" wrapText="1"/>
    </xf>
    <xf numFmtId="0" fontId="70" fillId="2" borderId="18" xfId="0" applyFont="1" applyFill="1" applyBorder="1" applyAlignment="1">
      <alignment vertical="top" wrapText="1"/>
    </xf>
    <xf numFmtId="4" fontId="69" fillId="2" borderId="18" xfId="0" applyNumberFormat="1" applyFont="1" applyFill="1" applyBorder="1" applyAlignment="1">
      <alignment horizontal="center" vertical="center" wrapText="1"/>
    </xf>
    <xf numFmtId="0" fontId="70" fillId="2" borderId="40" xfId="0" applyFont="1" applyFill="1" applyBorder="1" applyAlignment="1">
      <alignment vertical="top" wrapText="1"/>
    </xf>
    <xf numFmtId="4" fontId="73" fillId="0" borderId="5" xfId="0" applyNumberFormat="1" applyFont="1" applyFill="1" applyBorder="1" applyAlignment="1">
      <alignment horizontal="center" vertical="top" wrapText="1"/>
    </xf>
    <xf numFmtId="0" fontId="76" fillId="0" borderId="4" xfId="0" applyFont="1" applyBorder="1" applyAlignment="1">
      <alignment horizontal="center" vertical="top" wrapText="1"/>
    </xf>
    <xf numFmtId="0" fontId="71" fillId="4" borderId="8" xfId="0" applyFont="1" applyFill="1" applyBorder="1" applyAlignment="1">
      <alignment horizontal="center" vertical="top" wrapText="1"/>
    </xf>
    <xf numFmtId="4" fontId="74" fillId="6" borderId="5" xfId="0" applyNumberFormat="1" applyFont="1" applyFill="1" applyBorder="1" applyAlignment="1">
      <alignment horizontal="center" vertical="top" wrapText="1"/>
    </xf>
    <xf numFmtId="0" fontId="69" fillId="2" borderId="29" xfId="0" applyFont="1" applyFill="1" applyBorder="1" applyAlignment="1">
      <alignment vertical="center" wrapText="1"/>
    </xf>
    <xf numFmtId="0" fontId="70" fillId="2" borderId="35" xfId="0" applyFont="1" applyFill="1" applyBorder="1" applyAlignment="1">
      <alignment vertical="top" wrapText="1"/>
    </xf>
    <xf numFmtId="0" fontId="69" fillId="0" borderId="8" xfId="0" applyFont="1" applyFill="1" applyBorder="1" applyAlignment="1">
      <alignment vertical="top" wrapText="1"/>
    </xf>
    <xf numFmtId="4" fontId="73" fillId="4" borderId="3" xfId="0" applyNumberFormat="1" applyFont="1" applyFill="1" applyBorder="1" applyAlignment="1">
      <alignment horizontal="center" vertical="top" wrapText="1"/>
    </xf>
    <xf numFmtId="0" fontId="69" fillId="0" borderId="3" xfId="0" applyFont="1" applyFill="1" applyBorder="1" applyAlignment="1">
      <alignment vertical="top" wrapText="1"/>
    </xf>
    <xf numFmtId="0" fontId="76" fillId="4" borderId="4" xfId="0" applyFont="1" applyFill="1" applyBorder="1" applyAlignment="1">
      <alignment horizontal="center" vertical="top" wrapText="1"/>
    </xf>
    <xf numFmtId="0" fontId="69" fillId="0" borderId="1" xfId="0" applyFont="1" applyFill="1" applyBorder="1" applyAlignment="1">
      <alignment vertical="top" wrapText="1"/>
    </xf>
    <xf numFmtId="4" fontId="73" fillId="0" borderId="2" xfId="0" applyNumberFormat="1" applyFont="1" applyFill="1" applyBorder="1" applyAlignment="1">
      <alignment horizontal="center" vertical="top" wrapText="1"/>
    </xf>
    <xf numFmtId="0" fontId="68" fillId="0" borderId="27" xfId="0" applyFont="1" applyFill="1" applyBorder="1" applyAlignment="1">
      <alignment horizontal="left" vertical="top" wrapText="1"/>
    </xf>
    <xf numFmtId="0" fontId="73" fillId="0" borderId="8" xfId="0" applyFont="1" applyFill="1" applyBorder="1" applyAlignment="1">
      <alignment vertical="top" wrapText="1"/>
    </xf>
    <xf numFmtId="0" fontId="68" fillId="0" borderId="1" xfId="0" applyFont="1" applyFill="1" applyBorder="1" applyAlignment="1">
      <alignment horizontal="center" vertical="center" wrapText="1"/>
    </xf>
    <xf numFmtId="4" fontId="73" fillId="6" borderId="2" xfId="0" applyNumberFormat="1" applyFont="1" applyFill="1" applyBorder="1" applyAlignment="1">
      <alignment horizontal="center" vertical="top" wrapText="1"/>
    </xf>
    <xf numFmtId="0" fontId="68" fillId="0" borderId="3" xfId="0" applyFont="1" applyFill="1" applyBorder="1" applyAlignment="1">
      <alignment horizontal="center" vertical="center" wrapText="1"/>
    </xf>
    <xf numFmtId="0" fontId="76" fillId="0" borderId="4" xfId="0" applyFont="1" applyFill="1" applyBorder="1" applyAlignment="1">
      <alignment horizontal="center" vertical="top" wrapText="1"/>
    </xf>
    <xf numFmtId="0" fontId="68" fillId="0" borderId="14" xfId="0" applyFont="1" applyFill="1" applyBorder="1" applyAlignment="1">
      <alignment vertical="top" wrapText="1"/>
    </xf>
    <xf numFmtId="0" fontId="69" fillId="0" borderId="1" xfId="0" applyFont="1" applyBorder="1" applyAlignment="1">
      <alignment horizontal="left" vertical="top" wrapText="1"/>
    </xf>
    <xf numFmtId="0" fontId="68" fillId="0" borderId="1" xfId="0" applyFont="1" applyBorder="1" applyAlignment="1">
      <alignment horizontal="center" vertical="center" wrapText="1"/>
    </xf>
    <xf numFmtId="4" fontId="73" fillId="4" borderId="2" xfId="0" applyNumberFormat="1" applyFont="1" applyFill="1" applyBorder="1" applyAlignment="1">
      <alignment horizontal="center" vertical="top" wrapText="1"/>
    </xf>
    <xf numFmtId="0" fontId="68" fillId="0" borderId="26" xfId="0" applyFont="1" applyBorder="1" applyAlignment="1">
      <alignment horizontal="center" vertical="center" wrapText="1"/>
    </xf>
    <xf numFmtId="0" fontId="68" fillId="0" borderId="24" xfId="0" applyFont="1" applyFill="1" applyBorder="1" applyAlignment="1">
      <alignment vertical="top" wrapText="1"/>
    </xf>
    <xf numFmtId="0" fontId="69" fillId="0" borderId="3" xfId="0" applyFont="1" applyBorder="1" applyAlignment="1">
      <alignment horizontal="left" vertical="top" wrapText="1"/>
    </xf>
    <xf numFmtId="0" fontId="68" fillId="0" borderId="3" xfId="0" applyFont="1" applyBorder="1" applyAlignment="1">
      <alignment horizontal="center" vertical="center" wrapText="1"/>
    </xf>
    <xf numFmtId="0" fontId="76" fillId="4" borderId="2" xfId="0" applyFont="1" applyFill="1" applyBorder="1" applyAlignment="1">
      <alignment horizontal="center" vertical="top" wrapText="1"/>
    </xf>
    <xf numFmtId="0" fontId="68" fillId="0" borderId="25" xfId="0" applyFont="1" applyBorder="1" applyAlignment="1">
      <alignment horizontal="center" vertical="center" wrapText="1"/>
    </xf>
    <xf numFmtId="0" fontId="69" fillId="0" borderId="1" xfId="0" applyFont="1" applyBorder="1" applyAlignment="1">
      <alignment vertical="top" wrapText="1"/>
    </xf>
    <xf numFmtId="0" fontId="68" fillId="6" borderId="27" xfId="0" applyFont="1" applyFill="1" applyBorder="1" applyAlignment="1">
      <alignment horizontal="left" vertical="top" wrapText="1"/>
    </xf>
    <xf numFmtId="0" fontId="69" fillId="6" borderId="1" xfId="0" applyFont="1" applyFill="1" applyBorder="1" applyAlignment="1">
      <alignment horizontal="left" vertical="top" wrapText="1"/>
    </xf>
    <xf numFmtId="0" fontId="68" fillId="6" borderId="8" xfId="0" applyFont="1" applyFill="1" applyBorder="1" applyAlignment="1">
      <alignment horizontal="center" vertical="center" wrapText="1"/>
    </xf>
    <xf numFmtId="0" fontId="68" fillId="6" borderId="26" xfId="0" applyFont="1" applyFill="1" applyBorder="1" applyAlignment="1">
      <alignment horizontal="center" vertical="center" wrapText="1"/>
    </xf>
    <xf numFmtId="0" fontId="68" fillId="6" borderId="10" xfId="0" applyFont="1" applyFill="1" applyBorder="1" applyAlignment="1">
      <alignment horizontal="left" vertical="top" wrapText="1"/>
    </xf>
    <xf numFmtId="0" fontId="76" fillId="6" borderId="2" xfId="0" applyFont="1" applyFill="1" applyBorder="1" applyAlignment="1">
      <alignment horizontal="center" vertical="top" wrapText="1"/>
    </xf>
    <xf numFmtId="0" fontId="68" fillId="6" borderId="3" xfId="0" applyFont="1" applyFill="1" applyBorder="1" applyAlignment="1">
      <alignment horizontal="center" vertical="center" wrapText="1"/>
    </xf>
    <xf numFmtId="49" fontId="68" fillId="6" borderId="25" xfId="0" applyNumberFormat="1" applyFont="1" applyFill="1" applyBorder="1" applyAlignment="1">
      <alignment vertical="center" wrapText="1"/>
    </xf>
    <xf numFmtId="0" fontId="69" fillId="0" borderId="8" xfId="0" applyFont="1" applyBorder="1" applyAlignment="1">
      <alignment horizontal="left" vertical="top" wrapText="1"/>
    </xf>
    <xf numFmtId="0" fontId="68" fillId="0" borderId="8" xfId="0" applyFont="1" applyBorder="1" applyAlignment="1">
      <alignment horizontal="center" vertical="center" wrapText="1"/>
    </xf>
    <xf numFmtId="4" fontId="73" fillId="6" borderId="3" xfId="0" applyNumberFormat="1" applyFont="1" applyFill="1" applyBorder="1" applyAlignment="1">
      <alignment horizontal="center" vertical="top" wrapText="1"/>
    </xf>
    <xf numFmtId="0" fontId="68" fillId="0" borderId="39" xfId="0" applyFont="1" applyBorder="1" applyAlignment="1">
      <alignment horizontal="center" vertical="center" wrapText="1"/>
    </xf>
    <xf numFmtId="0" fontId="68" fillId="0" borderId="27" xfId="0" applyFont="1" applyBorder="1" applyAlignment="1">
      <alignment horizontal="left" vertical="top" wrapText="1"/>
    </xf>
    <xf numFmtId="0" fontId="68" fillId="0" borderId="10" xfId="0" applyFont="1" applyBorder="1" applyAlignment="1">
      <alignment horizontal="left" vertical="top" wrapText="1"/>
    </xf>
    <xf numFmtId="49" fontId="68" fillId="0" borderId="25" xfId="0" applyNumberFormat="1" applyFont="1" applyBorder="1" applyAlignment="1">
      <alignment vertical="center" wrapText="1"/>
    </xf>
    <xf numFmtId="4" fontId="74" fillId="6" borderId="3" xfId="0" applyNumberFormat="1" applyFont="1" applyFill="1" applyBorder="1" applyAlignment="1">
      <alignment horizontal="center" vertical="top" wrapText="1"/>
    </xf>
    <xf numFmtId="0" fontId="76" fillId="6" borderId="4" xfId="0" applyFont="1" applyFill="1" applyBorder="1" applyAlignment="1">
      <alignment horizontal="center" vertical="top" wrapText="1"/>
    </xf>
    <xf numFmtId="0" fontId="79" fillId="6" borderId="27" xfId="0" applyFont="1" applyFill="1" applyBorder="1" applyAlignment="1">
      <alignment horizontal="left" vertical="top" wrapText="1"/>
    </xf>
    <xf numFmtId="0" fontId="73" fillId="6" borderId="10" xfId="0" applyFont="1" applyFill="1" applyBorder="1" applyAlignment="1">
      <alignment horizontal="left" vertical="top" wrapText="1"/>
    </xf>
    <xf numFmtId="0" fontId="69" fillId="6" borderId="27" xfId="0" applyFont="1" applyFill="1" applyBorder="1" applyAlignment="1">
      <alignment horizontal="left" vertical="top" wrapText="1"/>
    </xf>
    <xf numFmtId="0" fontId="69" fillId="6" borderId="10" xfId="0" applyFont="1" applyFill="1" applyBorder="1" applyAlignment="1">
      <alignment horizontal="left" vertical="top" wrapText="1"/>
    </xf>
    <xf numFmtId="0" fontId="69" fillId="0" borderId="13" xfId="0" applyFont="1" applyFill="1" applyBorder="1" applyAlignment="1">
      <alignment vertical="top" wrapText="1"/>
    </xf>
    <xf numFmtId="0" fontId="72" fillId="0" borderId="3" xfId="0" applyFont="1" applyFill="1" applyBorder="1" applyAlignment="1">
      <alignment vertical="top" wrapText="1"/>
    </xf>
    <xf numFmtId="0" fontId="68" fillId="0" borderId="27" xfId="0" applyFont="1" applyFill="1" applyBorder="1" applyAlignment="1">
      <alignment vertical="top" wrapText="1"/>
    </xf>
    <xf numFmtId="0" fontId="73" fillId="0" borderId="10" xfId="0" applyFont="1" applyFill="1" applyBorder="1" applyAlignment="1">
      <alignment horizontal="left" vertical="top" wrapText="1"/>
    </xf>
    <xf numFmtId="2" fontId="73" fillId="6" borderId="4" xfId="0" applyNumberFormat="1" applyFont="1" applyFill="1" applyBorder="1" applyAlignment="1">
      <alignment horizontal="center" vertical="top" wrapText="1"/>
    </xf>
    <xf numFmtId="0" fontId="72" fillId="0" borderId="10" xfId="0" applyFont="1" applyFill="1" applyBorder="1" applyAlignment="1">
      <alignment vertical="top" wrapText="1"/>
    </xf>
    <xf numFmtId="0" fontId="69" fillId="0" borderId="11" xfId="0" applyFont="1" applyBorder="1" applyAlignment="1">
      <alignment horizontal="left" vertical="top" wrapText="1"/>
    </xf>
    <xf numFmtId="0" fontId="68" fillId="0" borderId="3" xfId="0" applyFont="1" applyBorder="1" applyAlignment="1">
      <alignment vertical="center" wrapText="1"/>
    </xf>
    <xf numFmtId="0" fontId="68" fillId="0" borderId="14" xfId="0" applyFont="1" applyBorder="1" applyAlignment="1">
      <alignment horizontal="left" vertical="top" wrapText="1"/>
    </xf>
    <xf numFmtId="0" fontId="73" fillId="0" borderId="4" xfId="0" applyFont="1" applyFill="1" applyBorder="1" applyAlignment="1">
      <alignment horizontal="left" vertical="top" wrapText="1"/>
    </xf>
    <xf numFmtId="0" fontId="69" fillId="0" borderId="24" xfId="0" applyFont="1" applyBorder="1" applyAlignment="1">
      <alignment horizontal="left" vertical="top" wrapText="1"/>
    </xf>
    <xf numFmtId="4" fontId="73" fillId="6" borderId="3" xfId="0" applyNumberFormat="1" applyFont="1" applyFill="1" applyBorder="1" applyAlignment="1">
      <alignment horizontal="center" vertical="center" wrapText="1"/>
    </xf>
    <xf numFmtId="0" fontId="68" fillId="6" borderId="39" xfId="0" applyFont="1" applyFill="1" applyBorder="1" applyAlignment="1">
      <alignment horizontal="center" vertical="center" wrapText="1"/>
    </xf>
    <xf numFmtId="0" fontId="69" fillId="6" borderId="24" xfId="0" applyFont="1" applyFill="1" applyBorder="1" applyAlignment="1">
      <alignment horizontal="left" vertical="top" wrapText="1"/>
    </xf>
    <xf numFmtId="0" fontId="69" fillId="6" borderId="11" xfId="0" applyFont="1" applyFill="1" applyBorder="1" applyAlignment="1">
      <alignment horizontal="left" vertical="top" wrapText="1"/>
    </xf>
    <xf numFmtId="0" fontId="79" fillId="6" borderId="2" xfId="0" applyFont="1" applyFill="1" applyBorder="1" applyAlignment="1">
      <alignment horizontal="center" vertical="top" wrapText="1"/>
    </xf>
    <xf numFmtId="0" fontId="69" fillId="0" borderId="3" xfId="0" applyFont="1" applyBorder="1" applyAlignment="1">
      <alignment vertical="top" wrapText="1"/>
    </xf>
    <xf numFmtId="0" fontId="72" fillId="0" borderId="3" xfId="0" applyFont="1" applyBorder="1" applyAlignment="1">
      <alignment vertical="center" wrapText="1"/>
    </xf>
    <xf numFmtId="0" fontId="68" fillId="0" borderId="1" xfId="0" applyFont="1" applyBorder="1" applyAlignment="1">
      <alignment horizontal="left" vertical="top" wrapText="1"/>
    </xf>
    <xf numFmtId="49" fontId="68" fillId="0" borderId="25" xfId="0" applyNumberFormat="1" applyFont="1" applyBorder="1" applyAlignment="1">
      <alignment horizontal="center" vertical="center" wrapText="1"/>
    </xf>
    <xf numFmtId="0" fontId="68" fillId="4" borderId="27" xfId="0" applyFont="1" applyFill="1" applyBorder="1" applyAlignment="1">
      <alignment horizontal="left" vertical="top" wrapText="1"/>
    </xf>
    <xf numFmtId="0" fontId="69" fillId="0" borderId="10" xfId="0" applyFont="1" applyBorder="1" applyAlignment="1">
      <alignment horizontal="left" vertical="top" wrapText="1"/>
    </xf>
    <xf numFmtId="4" fontId="73" fillId="6" borderId="5" xfId="0" applyNumberFormat="1" applyFont="1" applyFill="1" applyBorder="1" applyAlignment="1">
      <alignment horizontal="center" vertical="top" wrapText="1"/>
    </xf>
    <xf numFmtId="0" fontId="68" fillId="0" borderId="24" xfId="0" applyFont="1" applyBorder="1" applyAlignment="1">
      <alignment horizontal="left" vertical="top" wrapText="1"/>
    </xf>
    <xf numFmtId="0" fontId="68" fillId="0" borderId="3" xfId="0" applyFont="1" applyBorder="1" applyAlignment="1">
      <alignment horizontal="left" vertical="top" wrapText="1"/>
    </xf>
    <xf numFmtId="49" fontId="68" fillId="0" borderId="39" xfId="0" applyNumberFormat="1" applyFont="1" applyBorder="1" applyAlignment="1">
      <alignment horizontal="center" vertical="center" wrapText="1"/>
    </xf>
    <xf numFmtId="49" fontId="75" fillId="0" borderId="39" xfId="0" applyNumberFormat="1" applyFont="1" applyBorder="1" applyAlignment="1">
      <alignment horizontal="center" vertical="center" wrapText="1"/>
    </xf>
    <xf numFmtId="0" fontId="76" fillId="6" borderId="5" xfId="0" applyFont="1" applyFill="1" applyBorder="1" applyAlignment="1">
      <alignment horizontal="center" vertical="top" wrapText="1"/>
    </xf>
    <xf numFmtId="0" fontId="69" fillId="6" borderId="1" xfId="0" applyFont="1" applyFill="1" applyBorder="1" applyAlignment="1">
      <alignment vertical="top" wrapText="1"/>
    </xf>
    <xf numFmtId="0" fontId="68" fillId="6" borderId="1" xfId="0" applyFont="1" applyFill="1" applyBorder="1" applyAlignment="1">
      <alignment horizontal="center" vertical="center" wrapText="1"/>
    </xf>
    <xf numFmtId="0" fontId="69" fillId="6" borderId="3" xfId="0" applyFont="1" applyFill="1" applyBorder="1" applyAlignment="1">
      <alignment vertical="top" wrapText="1"/>
    </xf>
    <xf numFmtId="0" fontId="68" fillId="6" borderId="3" xfId="0" applyFont="1" applyFill="1" applyBorder="1" applyAlignment="1">
      <alignment vertical="center" wrapText="1"/>
    </xf>
    <xf numFmtId="0" fontId="69" fillId="6" borderId="13" xfId="0" applyFont="1" applyFill="1" applyBorder="1" applyAlignment="1">
      <alignment vertical="top" wrapText="1"/>
    </xf>
    <xf numFmtId="0" fontId="68" fillId="6" borderId="3" xfId="0" applyFont="1" applyFill="1" applyBorder="1" applyAlignment="1">
      <alignment vertical="top" wrapText="1"/>
    </xf>
    <xf numFmtId="0" fontId="68" fillId="6" borderId="8" xfId="0" applyFont="1" applyFill="1" applyBorder="1" applyAlignment="1">
      <alignment vertical="top" wrapText="1"/>
    </xf>
    <xf numFmtId="0" fontId="68" fillId="6" borderId="8" xfId="0" applyFont="1" applyFill="1" applyBorder="1" applyAlignment="1">
      <alignment vertical="center" wrapText="1"/>
    </xf>
    <xf numFmtId="0" fontId="79" fillId="6" borderId="14" xfId="0" applyFont="1" applyFill="1" applyBorder="1" applyAlignment="1">
      <alignment vertical="top" wrapText="1"/>
    </xf>
    <xf numFmtId="0" fontId="68" fillId="6" borderId="24" xfId="0" applyFont="1" applyFill="1" applyBorder="1" applyAlignment="1">
      <alignment vertical="top" wrapText="1"/>
    </xf>
    <xf numFmtId="0" fontId="68" fillId="6" borderId="14" xfId="0" applyFont="1" applyFill="1" applyBorder="1" applyAlignment="1">
      <alignment vertical="top" wrapText="1"/>
    </xf>
    <xf numFmtId="0" fontId="68" fillId="6" borderId="1" xfId="0" applyFont="1" applyFill="1" applyBorder="1" applyAlignment="1">
      <alignment vertical="center" wrapText="1"/>
    </xf>
    <xf numFmtId="0" fontId="69" fillId="6" borderId="12" xfId="0" applyFont="1" applyFill="1" applyBorder="1" applyAlignment="1">
      <alignment vertical="top" wrapText="1"/>
    </xf>
    <xf numFmtId="4" fontId="80" fillId="6" borderId="2" xfId="0" applyNumberFormat="1" applyFont="1" applyFill="1" applyBorder="1" applyAlignment="1">
      <alignment horizontal="center" vertical="top" wrapText="1"/>
    </xf>
    <xf numFmtId="0" fontId="81" fillId="6" borderId="36" xfId="0" applyFont="1" applyFill="1" applyBorder="1" applyAlignment="1">
      <alignment horizontal="center" wrapText="1"/>
    </xf>
    <xf numFmtId="0" fontId="82" fillId="6" borderId="36" xfId="0" applyFont="1" applyFill="1" applyBorder="1" applyAlignment="1">
      <alignment wrapText="1"/>
    </xf>
    <xf numFmtId="0" fontId="68" fillId="6" borderId="27" xfId="0" applyFont="1" applyFill="1" applyBorder="1" applyAlignment="1">
      <alignment vertical="top" wrapText="1"/>
    </xf>
    <xf numFmtId="0" fontId="69" fillId="6" borderId="8" xfId="0" applyFont="1" applyFill="1" applyBorder="1" applyAlignment="1">
      <alignment horizontal="left" vertical="top" wrapText="1"/>
    </xf>
    <xf numFmtId="0" fontId="69" fillId="6" borderId="0" xfId="0" applyFont="1" applyFill="1" applyBorder="1" applyAlignment="1">
      <alignment vertical="top" wrapText="1"/>
    </xf>
    <xf numFmtId="0" fontId="68" fillId="6" borderId="8" xfId="0" applyFont="1" applyFill="1" applyBorder="1" applyAlignment="1">
      <alignment horizontal="left" vertical="top" wrapText="1"/>
    </xf>
    <xf numFmtId="0" fontId="83" fillId="6" borderId="14" xfId="0" applyFont="1" applyFill="1" applyBorder="1" applyAlignment="1">
      <alignment vertical="top" wrapText="1"/>
    </xf>
    <xf numFmtId="0" fontId="84" fillId="6" borderId="13" xfId="0" applyFont="1" applyFill="1" applyBorder="1" applyAlignment="1">
      <alignment vertical="top" wrapText="1"/>
    </xf>
    <xf numFmtId="0" fontId="83" fillId="6" borderId="1" xfId="0" applyFont="1" applyFill="1" applyBorder="1" applyAlignment="1">
      <alignment vertical="center" wrapText="1"/>
    </xf>
    <xf numFmtId="0" fontId="83" fillId="6" borderId="1" xfId="0" applyFont="1" applyFill="1" applyBorder="1" applyAlignment="1">
      <alignment horizontal="center" vertical="center" wrapText="1"/>
    </xf>
    <xf numFmtId="0" fontId="83" fillId="6" borderId="24" xfId="0" applyFont="1" applyFill="1" applyBorder="1" applyAlignment="1">
      <alignment vertical="top" wrapText="1"/>
    </xf>
    <xf numFmtId="0" fontId="84" fillId="6" borderId="12" xfId="0" applyFont="1" applyFill="1" applyBorder="1" applyAlignment="1">
      <alignment vertical="top" wrapText="1"/>
    </xf>
    <xf numFmtId="0" fontId="83" fillId="6" borderId="3" xfId="0" applyFont="1" applyFill="1" applyBorder="1" applyAlignment="1">
      <alignment vertical="center" wrapText="1"/>
    </xf>
    <xf numFmtId="0" fontId="83" fillId="6" borderId="3" xfId="0" applyFont="1" applyFill="1" applyBorder="1" applyAlignment="1">
      <alignment horizontal="center" vertical="center" wrapText="1"/>
    </xf>
    <xf numFmtId="0" fontId="76" fillId="6" borderId="2" xfId="0" applyFont="1" applyFill="1" applyBorder="1" applyAlignment="1">
      <alignment horizontal="center" vertical="center" wrapText="1"/>
    </xf>
    <xf numFmtId="0" fontId="79" fillId="6" borderId="27" xfId="0" applyFont="1" applyFill="1" applyBorder="1" applyAlignment="1">
      <alignment vertical="top" wrapText="1"/>
    </xf>
    <xf numFmtId="0" fontId="69" fillId="6" borderId="8" xfId="0" applyFont="1" applyFill="1" applyBorder="1" applyAlignment="1">
      <alignment vertical="top" wrapText="1"/>
    </xf>
    <xf numFmtId="4" fontId="74" fillId="6" borderId="4" xfId="0" applyNumberFormat="1" applyFont="1" applyFill="1" applyBorder="1" applyAlignment="1">
      <alignment horizontal="center" vertical="top" wrapText="1"/>
    </xf>
    <xf numFmtId="0" fontId="73" fillId="0" borderId="2" xfId="0" applyFont="1" applyFill="1" applyBorder="1" applyAlignment="1">
      <alignment horizontal="left" vertical="top" wrapText="1"/>
    </xf>
    <xf numFmtId="0" fontId="69" fillId="0" borderId="12" xfId="0" applyFont="1" applyFill="1" applyBorder="1" applyAlignment="1">
      <alignment vertical="top" wrapText="1"/>
    </xf>
    <xf numFmtId="0" fontId="76" fillId="0" borderId="2" xfId="0" applyFont="1" applyFill="1" applyBorder="1" applyAlignment="1">
      <alignment horizontal="center" vertical="top" wrapText="1"/>
    </xf>
    <xf numFmtId="0" fontId="76" fillId="0" borderId="1" xfId="0" applyFont="1" applyBorder="1" applyAlignment="1">
      <alignment horizontal="center" vertical="center" wrapText="1"/>
    </xf>
    <xf numFmtId="0" fontId="76" fillId="0" borderId="3" xfId="0" applyFont="1" applyBorder="1" applyAlignment="1">
      <alignment horizontal="center" vertical="center" wrapText="1"/>
    </xf>
    <xf numFmtId="0" fontId="69" fillId="0" borderId="0" xfId="0" applyFont="1" applyFill="1" applyBorder="1" applyAlignment="1">
      <alignment vertical="top" wrapText="1"/>
    </xf>
    <xf numFmtId="0" fontId="68" fillId="0" borderId="1" xfId="0" applyFont="1" applyFill="1" applyBorder="1" applyAlignment="1">
      <alignment vertical="center" wrapText="1"/>
    </xf>
    <xf numFmtId="4" fontId="80" fillId="0" borderId="2" xfId="0" applyNumberFormat="1" applyFont="1" applyFill="1" applyBorder="1" applyAlignment="1">
      <alignment horizontal="center" vertical="top" wrapText="1"/>
    </xf>
    <xf numFmtId="4" fontId="73" fillId="6" borderId="2" xfId="0" applyNumberFormat="1" applyFont="1" applyFill="1" applyBorder="1" applyAlignment="1">
      <alignment horizontal="center" vertical="justify" wrapText="1"/>
    </xf>
    <xf numFmtId="0" fontId="76" fillId="4" borderId="1" xfId="0" applyFont="1" applyFill="1" applyBorder="1" applyAlignment="1">
      <alignment horizontal="center" vertical="top" wrapText="1"/>
    </xf>
    <xf numFmtId="0" fontId="69" fillId="2" borderId="30" xfId="0" applyFont="1" applyFill="1" applyBorder="1" applyAlignment="1">
      <alignment vertical="center" wrapText="1"/>
    </xf>
    <xf numFmtId="0" fontId="70" fillId="2" borderId="32" xfId="0" applyFont="1" applyFill="1" applyBorder="1" applyAlignment="1">
      <alignment vertical="top" wrapText="1"/>
    </xf>
    <xf numFmtId="4" fontId="69" fillId="2" borderId="30" xfId="0" applyNumberFormat="1" applyFont="1" applyFill="1" applyBorder="1" applyAlignment="1">
      <alignment horizontal="center" vertical="center" wrapText="1"/>
    </xf>
    <xf numFmtId="0" fontId="70" fillId="2" borderId="30" xfId="0" applyFont="1" applyFill="1" applyBorder="1" applyAlignment="1">
      <alignment vertical="top" wrapText="1"/>
    </xf>
    <xf numFmtId="0" fontId="70" fillId="2" borderId="31" xfId="0" applyFont="1" applyFill="1" applyBorder="1" applyAlignment="1">
      <alignment vertical="top" wrapText="1"/>
    </xf>
    <xf numFmtId="0" fontId="69" fillId="4" borderId="8" xfId="0" applyFont="1" applyFill="1" applyBorder="1" applyAlignment="1">
      <alignment vertical="top" wrapText="1"/>
    </xf>
    <xf numFmtId="0" fontId="70" fillId="0" borderId="8" xfId="0" applyFont="1" applyFill="1" applyBorder="1" applyAlignment="1">
      <alignment horizontal="center" vertical="center" wrapText="1"/>
    </xf>
    <xf numFmtId="4" fontId="73" fillId="5" borderId="3" xfId="0" applyNumberFormat="1" applyFont="1" applyFill="1" applyBorder="1" applyAlignment="1">
      <alignment horizontal="center" vertical="top" wrapText="1"/>
    </xf>
    <xf numFmtId="0" fontId="68" fillId="4" borderId="9" xfId="0" applyFont="1" applyFill="1" applyBorder="1" applyAlignment="1">
      <alignment horizontal="center" vertical="center" wrapText="1"/>
    </xf>
    <xf numFmtId="0" fontId="69" fillId="4" borderId="3" xfId="0" applyFont="1" applyFill="1" applyBorder="1" applyAlignment="1">
      <alignment vertical="top" wrapText="1"/>
    </xf>
    <xf numFmtId="0" fontId="70" fillId="0" borderId="3" xfId="0" applyFont="1" applyFill="1" applyBorder="1" applyAlignment="1">
      <alignment horizontal="center" vertical="center" wrapText="1"/>
    </xf>
    <xf numFmtId="0" fontId="68" fillId="4" borderId="7" xfId="0" applyFont="1" applyFill="1" applyBorder="1" applyAlignment="1">
      <alignment horizontal="center" vertical="center" wrapText="1"/>
    </xf>
    <xf numFmtId="0" fontId="68" fillId="5" borderId="27" xfId="0" applyFont="1" applyFill="1" applyBorder="1" applyAlignment="1">
      <alignment horizontal="left" vertical="center" wrapText="1"/>
    </xf>
    <xf numFmtId="0" fontId="69" fillId="4" borderId="1" xfId="0" applyFont="1" applyFill="1" applyBorder="1" applyAlignment="1">
      <alignment vertical="top" wrapText="1"/>
    </xf>
    <xf numFmtId="0" fontId="70" fillId="0" borderId="1" xfId="0" applyFont="1" applyFill="1" applyBorder="1" applyAlignment="1">
      <alignment horizontal="center" vertical="center" wrapText="1"/>
    </xf>
    <xf numFmtId="4" fontId="73" fillId="5" borderId="2" xfId="0" applyNumberFormat="1" applyFont="1" applyFill="1" applyBorder="1" applyAlignment="1">
      <alignment horizontal="center" vertical="top" wrapText="1"/>
    </xf>
    <xf numFmtId="49" fontId="68" fillId="0" borderId="26" xfId="0" applyNumberFormat="1" applyFont="1" applyBorder="1" applyAlignment="1">
      <alignment horizontal="center" vertical="center" wrapText="1"/>
    </xf>
    <xf numFmtId="0" fontId="70" fillId="0" borderId="3" xfId="0" applyFont="1" applyFill="1" applyBorder="1" applyAlignment="1">
      <alignment vertical="center" wrapText="1"/>
    </xf>
    <xf numFmtId="49" fontId="68" fillId="0" borderId="36" xfId="0" applyNumberFormat="1" applyFont="1" applyBorder="1" applyAlignment="1">
      <alignment horizontal="center" vertical="center" wrapText="1"/>
    </xf>
    <xf numFmtId="0" fontId="68" fillId="5" borderId="14" xfId="0" applyFont="1" applyFill="1" applyBorder="1" applyAlignment="1">
      <alignment vertical="center" wrapText="1"/>
    </xf>
    <xf numFmtId="0" fontId="68" fillId="5" borderId="24" xfId="0" applyFont="1" applyFill="1" applyBorder="1" applyAlignment="1">
      <alignment vertical="center" wrapText="1"/>
    </xf>
    <xf numFmtId="0" fontId="86" fillId="0" borderId="48" xfId="0" applyFont="1" applyBorder="1" applyAlignment="1">
      <alignment vertical="top"/>
    </xf>
    <xf numFmtId="0" fontId="68" fillId="4" borderId="1" xfId="0" applyFont="1" applyFill="1" applyBorder="1" applyAlignment="1">
      <alignment horizontal="center" vertical="center" wrapText="1"/>
    </xf>
    <xf numFmtId="0" fontId="68" fillId="4" borderId="24" xfId="0" applyFont="1" applyFill="1" applyBorder="1" applyAlignment="1">
      <alignment vertical="center" wrapText="1"/>
    </xf>
    <xf numFmtId="0" fontId="68" fillId="4" borderId="3" xfId="0" applyFont="1" applyFill="1" applyBorder="1" applyAlignment="1">
      <alignment horizontal="center" vertical="center" wrapText="1"/>
    </xf>
    <xf numFmtId="0" fontId="68" fillId="4" borderId="27" xfId="0" applyFont="1" applyFill="1" applyBorder="1" applyAlignment="1">
      <alignment vertical="center" wrapText="1"/>
    </xf>
    <xf numFmtId="0" fontId="68" fillId="4" borderId="8" xfId="0" applyFont="1" applyFill="1" applyBorder="1" applyAlignment="1">
      <alignment horizontal="center" vertical="center" wrapText="1"/>
    </xf>
    <xf numFmtId="4" fontId="73" fillId="4" borderId="4" xfId="0" applyNumberFormat="1" applyFont="1" applyFill="1" applyBorder="1" applyAlignment="1">
      <alignment horizontal="center" vertical="top" wrapText="1"/>
    </xf>
    <xf numFmtId="0" fontId="68" fillId="4" borderId="0" xfId="0" applyFont="1" applyFill="1" applyBorder="1"/>
    <xf numFmtId="49" fontId="68" fillId="4" borderId="25" xfId="0" applyNumberFormat="1" applyFont="1" applyFill="1" applyBorder="1" applyAlignment="1">
      <alignment horizontal="center" vertical="center" wrapText="1"/>
    </xf>
    <xf numFmtId="49" fontId="68" fillId="4" borderId="36" xfId="0" applyNumberFormat="1" applyFont="1" applyFill="1" applyBorder="1" applyAlignment="1">
      <alignment horizontal="center" vertical="center" wrapText="1"/>
    </xf>
    <xf numFmtId="4" fontId="73" fillId="6" borderId="4" xfId="0" applyNumberFormat="1" applyFont="1" applyFill="1" applyBorder="1" applyAlignment="1">
      <alignment horizontal="center" vertical="center" wrapText="1"/>
    </xf>
    <xf numFmtId="49" fontId="79" fillId="4" borderId="8" xfId="0" applyNumberFormat="1" applyFont="1" applyFill="1" applyBorder="1" applyAlignment="1">
      <alignment horizontal="center" vertical="center" wrapText="1"/>
    </xf>
    <xf numFmtId="4" fontId="73" fillId="6" borderId="10" xfId="0" applyNumberFormat="1" applyFont="1" applyFill="1" applyBorder="1" applyAlignment="1">
      <alignment horizontal="center" vertical="top" wrapText="1"/>
    </xf>
    <xf numFmtId="49" fontId="75" fillId="4" borderId="3" xfId="0" applyNumberFormat="1" applyFont="1" applyFill="1" applyBorder="1" applyAlignment="1">
      <alignment horizontal="center" vertical="center" wrapText="1"/>
    </xf>
    <xf numFmtId="0" fontId="68" fillId="4" borderId="14" xfId="0" applyFont="1" applyFill="1" applyBorder="1" applyAlignment="1">
      <alignment vertical="center" wrapText="1"/>
    </xf>
    <xf numFmtId="49" fontId="68" fillId="4" borderId="26" xfId="0" applyNumberFormat="1" applyFont="1" applyFill="1" applyBorder="1" applyAlignment="1">
      <alignment horizontal="center" vertical="center" wrapText="1"/>
    </xf>
    <xf numFmtId="0" fontId="82" fillId="0" borderId="25" xfId="0" applyFont="1" applyBorder="1" applyAlignment="1">
      <alignment horizontal="center" vertical="center" wrapText="1"/>
    </xf>
    <xf numFmtId="0" fontId="68" fillId="0" borderId="9" xfId="0" applyFont="1" applyFill="1" applyBorder="1" applyAlignment="1">
      <alignment horizontal="center" vertical="center" wrapText="1"/>
    </xf>
    <xf numFmtId="0" fontId="68" fillId="0" borderId="8" xfId="0" applyFont="1" applyFill="1" applyBorder="1" applyAlignment="1">
      <alignment horizontal="center" vertical="top" wrapText="1"/>
    </xf>
    <xf numFmtId="0" fontId="68" fillId="0" borderId="3" xfId="0" applyFont="1" applyFill="1" applyBorder="1" applyAlignment="1">
      <alignment horizontal="center" vertical="top" wrapText="1"/>
    </xf>
    <xf numFmtId="4" fontId="73" fillId="8" borderId="2" xfId="0" applyNumberFormat="1" applyFont="1" applyFill="1" applyBorder="1" applyAlignment="1">
      <alignment horizontal="center" vertical="top" wrapText="1"/>
    </xf>
    <xf numFmtId="49" fontId="68" fillId="0" borderId="26" xfId="0" applyNumberFormat="1" applyFont="1" applyFill="1" applyBorder="1" applyAlignment="1">
      <alignment horizontal="center" vertical="center" wrapText="1"/>
    </xf>
    <xf numFmtId="0" fontId="76" fillId="8" borderId="4" xfId="0" applyFont="1" applyFill="1" applyBorder="1" applyAlignment="1">
      <alignment horizontal="center" vertical="top" wrapText="1"/>
    </xf>
    <xf numFmtId="0" fontId="79" fillId="0" borderId="36" xfId="0" applyFont="1" applyFill="1" applyBorder="1" applyAlignment="1">
      <alignment horizontal="center" vertical="center" wrapText="1"/>
    </xf>
    <xf numFmtId="0" fontId="70" fillId="4" borderId="8" xfId="0" applyFont="1" applyFill="1" applyBorder="1" applyAlignment="1">
      <alignment horizontal="center" vertical="center" wrapText="1"/>
    </xf>
    <xf numFmtId="0" fontId="74" fillId="0" borderId="36" xfId="0" applyFont="1" applyBorder="1" applyAlignment="1">
      <alignment horizontal="center" vertical="center" wrapText="1"/>
    </xf>
    <xf numFmtId="0" fontId="76" fillId="0" borderId="5" xfId="0" applyFont="1" applyFill="1" applyBorder="1" applyAlignment="1">
      <alignment horizontal="center" vertical="top" wrapText="1"/>
    </xf>
    <xf numFmtId="49" fontId="76" fillId="4" borderId="1" xfId="0" applyNumberFormat="1" applyFont="1" applyFill="1" applyBorder="1" applyAlignment="1">
      <alignment horizontal="center" vertical="center" wrapText="1"/>
    </xf>
    <xf numFmtId="0" fontId="68" fillId="0" borderId="1" xfId="0" applyFont="1" applyFill="1" applyBorder="1" applyAlignment="1">
      <alignment horizontal="center" vertical="top" wrapText="1"/>
    </xf>
    <xf numFmtId="0" fontId="70" fillId="4" borderId="3" xfId="0" applyFont="1" applyFill="1" applyBorder="1" applyAlignment="1">
      <alignment horizontal="center" vertical="center" wrapText="1"/>
    </xf>
    <xf numFmtId="0" fontId="70" fillId="4" borderId="1" xfId="0" applyFont="1" applyFill="1" applyBorder="1" applyAlignment="1">
      <alignment horizontal="center" vertical="center" wrapText="1"/>
    </xf>
    <xf numFmtId="0" fontId="76" fillId="4" borderId="5" xfId="0" applyFont="1" applyFill="1" applyBorder="1" applyAlignment="1">
      <alignment horizontal="center" vertical="top" wrapText="1"/>
    </xf>
    <xf numFmtId="0" fontId="68" fillId="4" borderId="48" xfId="0" applyFont="1" applyFill="1" applyBorder="1" applyAlignment="1">
      <alignment vertical="center" wrapText="1"/>
    </xf>
    <xf numFmtId="4" fontId="73" fillId="0" borderId="4" xfId="0" applyNumberFormat="1" applyFont="1" applyFill="1" applyBorder="1" applyAlignment="1">
      <alignment horizontal="center" vertical="top" wrapText="1"/>
    </xf>
    <xf numFmtId="0" fontId="68" fillId="4" borderId="49" xfId="0" applyFont="1" applyFill="1" applyBorder="1" applyAlignment="1">
      <alignment vertical="center" wrapText="1"/>
    </xf>
    <xf numFmtId="0" fontId="68" fillId="0" borderId="7" xfId="0" applyFont="1" applyFill="1" applyBorder="1" applyAlignment="1">
      <alignment horizontal="center" vertical="center" wrapText="1"/>
    </xf>
    <xf numFmtId="0" fontId="68" fillId="4" borderId="14" xfId="0" applyNumberFormat="1" applyFont="1" applyFill="1" applyBorder="1" applyAlignment="1">
      <alignment horizontal="left" vertical="center" wrapText="1"/>
    </xf>
    <xf numFmtId="4" fontId="74" fillId="0" borderId="4" xfId="0" applyNumberFormat="1" applyFont="1" applyFill="1" applyBorder="1" applyAlignment="1">
      <alignment horizontal="center" vertical="top" wrapText="1"/>
    </xf>
    <xf numFmtId="0" fontId="68" fillId="4" borderId="24" xfId="0" applyNumberFormat="1" applyFont="1" applyFill="1" applyBorder="1" applyAlignment="1">
      <alignment horizontal="left" vertical="center" wrapText="1"/>
    </xf>
    <xf numFmtId="0" fontId="68" fillId="0" borderId="14" xfId="0" applyNumberFormat="1" applyFont="1" applyFill="1" applyBorder="1" applyAlignment="1">
      <alignment horizontal="left" vertical="center" wrapText="1"/>
    </xf>
    <xf numFmtId="0" fontId="68" fillId="0" borderId="27" xfId="0" applyFont="1" applyFill="1" applyBorder="1" applyAlignment="1">
      <alignment vertical="center" wrapText="1"/>
    </xf>
    <xf numFmtId="0" fontId="76" fillId="6" borderId="1" xfId="0" applyFont="1" applyFill="1" applyBorder="1" applyAlignment="1">
      <alignment vertical="top" wrapText="1"/>
    </xf>
    <xf numFmtId="4" fontId="74" fillId="6" borderId="10" xfId="0" applyNumberFormat="1" applyFont="1" applyFill="1" applyBorder="1" applyAlignment="1">
      <alignment horizontal="center" vertical="top" wrapText="1"/>
    </xf>
    <xf numFmtId="0" fontId="68" fillId="0" borderId="24" xfId="0" applyFont="1" applyFill="1" applyBorder="1" applyAlignment="1">
      <alignment vertical="center" wrapText="1"/>
    </xf>
    <xf numFmtId="0" fontId="70" fillId="4" borderId="3" xfId="0" applyFont="1" applyFill="1" applyBorder="1" applyAlignment="1">
      <alignment vertical="center" wrapText="1"/>
    </xf>
    <xf numFmtId="4" fontId="73" fillId="6" borderId="4" xfId="0" applyNumberFormat="1" applyFont="1" applyFill="1" applyBorder="1" applyAlignment="1">
      <alignment horizontal="center" vertical="top" wrapText="1"/>
    </xf>
    <xf numFmtId="0" fontId="76" fillId="0" borderId="18" xfId="0" applyFont="1" applyFill="1" applyBorder="1" applyAlignment="1">
      <alignment horizontal="center" vertical="top" wrapText="1"/>
    </xf>
    <xf numFmtId="0" fontId="68" fillId="0" borderId="14" xfId="0" applyNumberFormat="1" applyFont="1" applyFill="1" applyBorder="1" applyAlignment="1">
      <alignment vertical="top" wrapText="1"/>
    </xf>
    <xf numFmtId="0" fontId="68" fillId="0" borderId="16" xfId="0" applyNumberFormat="1" applyFont="1" applyFill="1" applyBorder="1" applyAlignment="1">
      <alignment vertical="top" wrapText="1"/>
    </xf>
    <xf numFmtId="0" fontId="68" fillId="0" borderId="27" xfId="0" applyNumberFormat="1" applyFont="1" applyFill="1" applyBorder="1" applyAlignment="1">
      <alignment horizontal="left" vertical="top" wrapText="1"/>
    </xf>
    <xf numFmtId="0" fontId="69" fillId="0" borderId="21" xfId="0" applyFont="1" applyFill="1" applyBorder="1" applyAlignment="1">
      <alignment horizontal="left" vertical="top" wrapText="1"/>
    </xf>
    <xf numFmtId="4" fontId="73" fillId="0" borderId="20" xfId="0" applyNumberFormat="1" applyFont="1" applyFill="1" applyBorder="1" applyAlignment="1">
      <alignment horizontal="center" vertical="top" wrapText="1"/>
    </xf>
    <xf numFmtId="0" fontId="76" fillId="0" borderId="8" xfId="0" applyFont="1" applyFill="1" applyBorder="1" applyAlignment="1">
      <alignment horizontal="center" vertical="center" wrapText="1"/>
    </xf>
    <xf numFmtId="0" fontId="68" fillId="0" borderId="24" xfId="0" applyNumberFormat="1" applyFont="1" applyFill="1" applyBorder="1" applyAlignment="1">
      <alignment horizontal="left" vertical="top" wrapText="1"/>
    </xf>
    <xf numFmtId="0" fontId="69" fillId="0" borderId="3" xfId="0" applyFont="1" applyFill="1" applyBorder="1" applyAlignment="1">
      <alignment horizontal="center" vertical="top" wrapText="1"/>
    </xf>
    <xf numFmtId="0" fontId="76" fillId="0" borderId="3" xfId="0" applyFont="1" applyFill="1" applyBorder="1" applyAlignment="1">
      <alignment horizontal="center" vertical="center" wrapText="1"/>
    </xf>
    <xf numFmtId="0" fontId="68" fillId="0" borderId="14" xfId="0" applyNumberFormat="1" applyFont="1" applyFill="1" applyBorder="1" applyAlignment="1">
      <alignment horizontal="left" vertical="top" wrapText="1"/>
    </xf>
    <xf numFmtId="0" fontId="76" fillId="0" borderId="1" xfId="0" applyFont="1" applyFill="1" applyBorder="1" applyAlignment="1">
      <alignment horizontal="center" vertical="center" wrapText="1"/>
    </xf>
    <xf numFmtId="0" fontId="83" fillId="0" borderId="24" xfId="0" applyNumberFormat="1" applyFont="1" applyFill="1" applyBorder="1" applyAlignment="1">
      <alignment horizontal="left" vertical="top" wrapText="1"/>
    </xf>
    <xf numFmtId="0" fontId="84" fillId="0" borderId="3" xfId="0" applyFont="1" applyFill="1" applyBorder="1" applyAlignment="1">
      <alignment horizontal="center" vertical="top" wrapText="1"/>
    </xf>
    <xf numFmtId="0" fontId="83" fillId="0" borderId="3" xfId="0" applyFont="1" applyFill="1" applyBorder="1" applyAlignment="1">
      <alignment horizontal="center" vertical="center" wrapText="1"/>
    </xf>
    <xf numFmtId="0" fontId="87" fillId="0" borderId="3" xfId="0" applyFont="1" applyFill="1" applyBorder="1" applyAlignment="1">
      <alignment horizontal="center" vertical="center" wrapText="1"/>
    </xf>
    <xf numFmtId="0" fontId="76" fillId="0" borderId="21" xfId="0" applyFont="1" applyFill="1" applyBorder="1" applyAlignment="1">
      <alignment horizontal="center" vertical="center" wrapText="1"/>
    </xf>
    <xf numFmtId="0" fontId="69" fillId="0" borderId="8" xfId="0" applyFont="1" applyFill="1" applyBorder="1" applyAlignment="1">
      <alignment horizontal="center" vertical="top" wrapText="1"/>
    </xf>
    <xf numFmtId="0" fontId="68" fillId="4" borderId="8" xfId="0" applyFont="1" applyFill="1" applyBorder="1" applyAlignment="1">
      <alignment vertical="center" wrapText="1"/>
    </xf>
    <xf numFmtId="49" fontId="68" fillId="0" borderId="26" xfId="0" applyNumberFormat="1" applyFont="1" applyBorder="1" applyAlignment="1">
      <alignment vertical="center" wrapText="1"/>
    </xf>
    <xf numFmtId="0" fontId="68" fillId="4" borderId="3" xfId="0" applyFont="1" applyFill="1" applyBorder="1" applyAlignment="1">
      <alignment vertical="center" wrapText="1"/>
    </xf>
    <xf numFmtId="0" fontId="68" fillId="5" borderId="27" xfId="0" applyFont="1" applyFill="1" applyBorder="1" applyAlignment="1">
      <alignment vertical="center" wrapText="1"/>
    </xf>
    <xf numFmtId="49" fontId="68" fillId="0" borderId="39" xfId="0" applyNumberFormat="1" applyFont="1" applyBorder="1" applyAlignment="1">
      <alignment vertical="center" wrapText="1"/>
    </xf>
    <xf numFmtId="0" fontId="68" fillId="4" borderId="1" xfId="0" applyFont="1" applyFill="1" applyBorder="1" applyAlignment="1">
      <alignment vertical="center" wrapText="1"/>
    </xf>
    <xf numFmtId="0" fontId="68" fillId="4" borderId="6" xfId="0" applyFont="1" applyFill="1" applyBorder="1" applyAlignment="1">
      <alignment horizontal="center" vertical="center" wrapText="1"/>
    </xf>
    <xf numFmtId="0" fontId="70" fillId="4" borderId="8" xfId="0" applyFont="1" applyFill="1" applyBorder="1" applyAlignment="1">
      <alignment vertical="center" wrapText="1"/>
    </xf>
    <xf numFmtId="0" fontId="68" fillId="0" borderId="14" xfId="0" applyFont="1" applyFill="1" applyBorder="1" applyAlignment="1">
      <alignment vertical="center" wrapText="1"/>
    </xf>
    <xf numFmtId="0" fontId="76" fillId="4" borderId="1" xfId="0" applyFont="1" applyFill="1" applyBorder="1" applyAlignment="1">
      <alignment vertical="top" wrapText="1"/>
    </xf>
    <xf numFmtId="0" fontId="79" fillId="4" borderId="1" xfId="0" applyFont="1" applyFill="1" applyBorder="1" applyAlignment="1">
      <alignment vertical="top" wrapText="1"/>
    </xf>
    <xf numFmtId="0" fontId="76" fillId="0" borderId="1" xfId="0" applyFont="1" applyFill="1" applyBorder="1" applyAlignment="1">
      <alignment vertical="top" wrapText="1"/>
    </xf>
    <xf numFmtId="4" fontId="74" fillId="0" borderId="10" xfId="0" applyNumberFormat="1" applyFont="1" applyFill="1" applyBorder="1" applyAlignment="1">
      <alignment horizontal="center" vertical="top" wrapText="1"/>
    </xf>
    <xf numFmtId="0" fontId="79" fillId="0" borderId="2" xfId="0" applyFont="1" applyFill="1" applyBorder="1" applyAlignment="1">
      <alignment horizontal="center" vertical="top" wrapText="1"/>
    </xf>
    <xf numFmtId="0" fontId="70" fillId="8" borderId="8" xfId="0" applyFont="1" applyFill="1" applyBorder="1" applyAlignment="1">
      <alignment horizontal="center" vertical="center" wrapText="1"/>
    </xf>
    <xf numFmtId="4" fontId="74" fillId="8" borderId="10" xfId="0" applyNumberFormat="1" applyFont="1" applyFill="1" applyBorder="1" applyAlignment="1">
      <alignment horizontal="center" vertical="top" wrapText="1"/>
    </xf>
    <xf numFmtId="0" fontId="68" fillId="8" borderId="8" xfId="0" applyFont="1" applyFill="1" applyBorder="1" applyAlignment="1">
      <alignment horizontal="center" vertical="center" wrapText="1"/>
    </xf>
    <xf numFmtId="0" fontId="70" fillId="8" borderId="3" xfId="0" applyFont="1" applyFill="1" applyBorder="1" applyAlignment="1">
      <alignment vertical="center" wrapText="1"/>
    </xf>
    <xf numFmtId="0" fontId="79" fillId="8" borderId="2" xfId="0" applyFont="1" applyFill="1" applyBorder="1" applyAlignment="1">
      <alignment horizontal="center" vertical="top" wrapText="1"/>
    </xf>
    <xf numFmtId="0" fontId="68" fillId="8" borderId="3" xfId="0" applyFont="1" applyFill="1" applyBorder="1" applyAlignment="1">
      <alignment horizontal="center" vertical="center" wrapText="1"/>
    </xf>
    <xf numFmtId="0" fontId="79" fillId="6" borderId="4" xfId="0" applyFont="1" applyFill="1" applyBorder="1" applyAlignment="1">
      <alignment horizontal="center" vertical="top" wrapText="1"/>
    </xf>
    <xf numFmtId="4" fontId="73" fillId="4" borderId="2" xfId="0" applyNumberFormat="1" applyFont="1" applyFill="1" applyBorder="1" applyAlignment="1">
      <alignment horizontal="center" vertical="justify" wrapText="1"/>
    </xf>
    <xf numFmtId="0" fontId="75" fillId="0" borderId="26" xfId="0" applyFont="1" applyBorder="1" applyAlignment="1">
      <alignment horizontal="center" vertical="center" wrapText="1"/>
    </xf>
    <xf numFmtId="0" fontId="69" fillId="4" borderId="11" xfId="0" applyFont="1" applyFill="1" applyBorder="1" applyAlignment="1">
      <alignment horizontal="left" vertical="top" wrapText="1"/>
    </xf>
    <xf numFmtId="0" fontId="69" fillId="2" borderId="56" xfId="0" applyFont="1" applyFill="1" applyBorder="1" applyAlignment="1">
      <alignment horizontal="left" vertical="center" wrapText="1"/>
    </xf>
    <xf numFmtId="49" fontId="63" fillId="6" borderId="8" xfId="0" applyNumberFormat="1" applyFont="1" applyFill="1" applyBorder="1" applyAlignment="1">
      <alignment horizontal="center" vertical="center" wrapText="1"/>
    </xf>
    <xf numFmtId="49" fontId="54" fillId="6" borderId="3" xfId="0" applyNumberFormat="1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69" fillId="4" borderId="36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7" xfId="0" applyFont="1" applyFill="1" applyBorder="1" applyAlignment="1">
      <alignment vertical="top" wrapText="1"/>
    </xf>
    <xf numFmtId="49" fontId="3" fillId="0" borderId="39" xfId="0" applyNumberFormat="1" applyFont="1" applyFill="1" applyBorder="1" applyAlignment="1">
      <alignment vertical="top" wrapText="1"/>
    </xf>
    <xf numFmtId="49" fontId="3" fillId="0" borderId="28" xfId="0" applyNumberFormat="1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8" xfId="0" applyNumberFormat="1" applyFont="1" applyFill="1" applyBorder="1" applyAlignment="1">
      <alignment vertical="top" wrapText="1"/>
    </xf>
    <xf numFmtId="49" fontId="3" fillId="0" borderId="17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90" fillId="0" borderId="0" xfId="0" applyNumberFormat="1" applyFont="1"/>
    <xf numFmtId="0" fontId="3" fillId="6" borderId="3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center" vertical="top" wrapText="1"/>
    </xf>
    <xf numFmtId="49" fontId="54" fillId="6" borderId="8" xfId="0" applyNumberFormat="1" applyFont="1" applyFill="1" applyBorder="1" applyAlignment="1">
      <alignment horizontal="center" vertical="center" wrapText="1"/>
    </xf>
    <xf numFmtId="0" fontId="51" fillId="6" borderId="0" xfId="0" applyFont="1" applyFill="1" applyAlignment="1">
      <alignment wrapText="1"/>
    </xf>
    <xf numFmtId="0" fontId="13" fillId="6" borderId="3" xfId="0" applyFont="1" applyFill="1" applyBorder="1" applyAlignment="1">
      <alignment horizontal="left" vertical="top" wrapText="1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4" fontId="49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44" fillId="0" borderId="3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4" fontId="20" fillId="0" borderId="3" xfId="0" applyNumberFormat="1" applyFont="1" applyFill="1" applyBorder="1" applyAlignment="1">
      <alignment horizontal="center" vertical="top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49" fontId="23" fillId="6" borderId="1" xfId="0" applyNumberFormat="1" applyFont="1" applyFill="1" applyBorder="1" applyAlignment="1">
      <alignment horizontal="center" vertical="center" wrapText="1"/>
    </xf>
    <xf numFmtId="4" fontId="20" fillId="10" borderId="4" xfId="0" applyNumberFormat="1" applyFont="1" applyFill="1" applyBorder="1" applyAlignment="1">
      <alignment horizontal="center" vertical="top" wrapText="1"/>
    </xf>
    <xf numFmtId="0" fontId="18" fillId="10" borderId="18" xfId="0" applyFont="1" applyFill="1" applyBorder="1" applyAlignment="1">
      <alignment horizontal="center" vertical="top" wrapText="1"/>
    </xf>
    <xf numFmtId="0" fontId="5" fillId="10" borderId="8" xfId="0" applyFont="1" applyFill="1" applyBorder="1" applyAlignment="1">
      <alignment horizontal="left" vertical="top" wrapText="1"/>
    </xf>
    <xf numFmtId="0" fontId="9" fillId="10" borderId="8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5" fillId="10" borderId="17" xfId="0" applyFont="1" applyFill="1" applyBorder="1" applyAlignment="1">
      <alignment horizontal="left" vertical="top" wrapText="1"/>
    </xf>
    <xf numFmtId="0" fontId="9" fillId="10" borderId="17" xfId="0" applyFont="1" applyFill="1" applyBorder="1" applyAlignment="1">
      <alignment horizontal="center" vertical="center" wrapText="1"/>
    </xf>
    <xf numFmtId="0" fontId="3" fillId="10" borderId="59" xfId="0" applyFont="1" applyFill="1" applyBorder="1" applyAlignment="1">
      <alignment horizontal="center" vertical="center" wrapText="1"/>
    </xf>
    <xf numFmtId="4" fontId="92" fillId="0" borderId="0" xfId="0" applyNumberFormat="1" applyFont="1"/>
    <xf numFmtId="4" fontId="16" fillId="8" borderId="3" xfId="0" applyNumberFormat="1" applyFont="1" applyFill="1" applyBorder="1" applyAlignment="1">
      <alignment horizontal="center" vertical="top" wrapText="1"/>
    </xf>
    <xf numFmtId="4" fontId="16" fillId="0" borderId="3" xfId="0" applyNumberFormat="1" applyFont="1" applyFill="1" applyBorder="1" applyAlignment="1">
      <alignment horizontal="center" vertical="top" wrapText="1"/>
    </xf>
    <xf numFmtId="4" fontId="44" fillId="8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10" borderId="1" xfId="0" applyFont="1" applyFill="1" applyBorder="1" applyAlignment="1">
      <alignment vertical="top" wrapText="1"/>
    </xf>
    <xf numFmtId="4" fontId="44" fillId="10" borderId="2" xfId="0" applyNumberFormat="1" applyFont="1" applyFill="1" applyBorder="1" applyAlignment="1">
      <alignment horizontal="center" vertical="top" wrapText="1"/>
    </xf>
    <xf numFmtId="0" fontId="3" fillId="10" borderId="1" xfId="0" applyFont="1" applyFill="1" applyBorder="1" applyAlignment="1">
      <alignment vertical="top" wrapText="1"/>
    </xf>
    <xf numFmtId="49" fontId="3" fillId="10" borderId="1" xfId="0" applyNumberFormat="1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vertical="top" wrapText="1"/>
    </xf>
    <xf numFmtId="0" fontId="7" fillId="10" borderId="8" xfId="0" applyFont="1" applyFill="1" applyBorder="1" applyAlignment="1">
      <alignment vertical="top" wrapText="1"/>
    </xf>
    <xf numFmtId="49" fontId="3" fillId="10" borderId="3" xfId="0" applyNumberFormat="1" applyFont="1" applyFill="1" applyBorder="1" applyAlignment="1">
      <alignment vertical="top" wrapText="1"/>
    </xf>
    <xf numFmtId="0" fontId="18" fillId="6" borderId="18" xfId="0" applyFont="1" applyFill="1" applyBorder="1" applyAlignment="1">
      <alignment horizontal="center" vertical="top" wrapText="1"/>
    </xf>
    <xf numFmtId="4" fontId="44" fillId="11" borderId="4" xfId="0" applyNumberFormat="1" applyFont="1" applyFill="1" applyBorder="1" applyAlignment="1">
      <alignment horizontal="center" vertical="top" wrapText="1"/>
    </xf>
    <xf numFmtId="0" fontId="18" fillId="11" borderId="2" xfId="0" applyFont="1" applyFill="1" applyBorder="1" applyAlignment="1">
      <alignment horizontal="center" vertical="top" wrapText="1"/>
    </xf>
    <xf numFmtId="9" fontId="0" fillId="0" borderId="0" xfId="0" applyNumberFormat="1"/>
    <xf numFmtId="0" fontId="1" fillId="6" borderId="3" xfId="0" applyFont="1" applyFill="1" applyBorder="1" applyAlignment="1">
      <alignment horizontal="center" vertical="center" wrapText="1"/>
    </xf>
    <xf numFmtId="0" fontId="91" fillId="4" borderId="3" xfId="0" applyFont="1" applyFill="1" applyBorder="1" applyAlignment="1">
      <alignment horizontal="center" vertical="center" wrapText="1"/>
    </xf>
    <xf numFmtId="4" fontId="16" fillId="6" borderId="20" xfId="0" applyNumberFormat="1" applyFont="1" applyFill="1" applyBorder="1" applyAlignment="1">
      <alignment horizontal="center" vertical="top" wrapText="1"/>
    </xf>
    <xf numFmtId="0" fontId="91" fillId="0" borderId="3" xfId="0" applyFont="1" applyFill="1" applyBorder="1" applyAlignment="1">
      <alignment horizontal="center" vertical="top" wrapText="1"/>
    </xf>
    <xf numFmtId="4" fontId="44" fillId="4" borderId="4" xfId="0" applyNumberFormat="1" applyFont="1" applyFill="1" applyBorder="1" applyAlignment="1">
      <alignment horizontal="center" vertical="top" wrapText="1"/>
    </xf>
    <xf numFmtId="0" fontId="95" fillId="0" borderId="0" xfId="0" applyFont="1" applyAlignment="1">
      <alignment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top" wrapText="1"/>
    </xf>
    <xf numFmtId="4" fontId="49" fillId="10" borderId="2" xfId="0" applyNumberFormat="1" applyFont="1" applyFill="1" applyBorder="1" applyAlignment="1">
      <alignment horizontal="center" vertical="top" wrapText="1"/>
    </xf>
    <xf numFmtId="49" fontId="54" fillId="10" borderId="3" xfId="0" applyNumberFormat="1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horizontal="center" vertical="top" wrapText="1"/>
    </xf>
    <xf numFmtId="0" fontId="3" fillId="10" borderId="27" xfId="0" applyFont="1" applyFill="1" applyBorder="1" applyAlignment="1">
      <alignment horizontal="left" vertical="top" wrapText="1"/>
    </xf>
    <xf numFmtId="0" fontId="3" fillId="10" borderId="27" xfId="0" applyFont="1" applyFill="1" applyBorder="1" applyAlignment="1">
      <alignment horizontal="left" vertical="center" wrapText="1"/>
    </xf>
    <xf numFmtId="4" fontId="16" fillId="10" borderId="3" xfId="0" applyNumberFormat="1" applyFont="1" applyFill="1" applyBorder="1" applyAlignment="1">
      <alignment horizontal="center" vertical="top" wrapText="1"/>
    </xf>
    <xf numFmtId="0" fontId="18" fillId="10" borderId="2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top" wrapText="1"/>
    </xf>
    <xf numFmtId="0" fontId="23" fillId="0" borderId="2" xfId="0" applyFont="1" applyFill="1" applyBorder="1" applyAlignment="1">
      <alignment horizontal="center" vertical="top" wrapText="1"/>
    </xf>
    <xf numFmtId="4" fontId="96" fillId="7" borderId="2" xfId="0" applyNumberFormat="1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49" fontId="3" fillId="6" borderId="37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2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3" fillId="0" borderId="27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top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10" fillId="0" borderId="36" xfId="0" applyFont="1" applyBorder="1" applyAlignment="1">
      <alignment vertical="center" wrapText="1"/>
    </xf>
    <xf numFmtId="49" fontId="5" fillId="4" borderId="36" xfId="0" applyNumberFormat="1" applyFont="1" applyFill="1" applyBorder="1" applyAlignment="1">
      <alignment horizontal="center" vertical="center" wrapText="1"/>
    </xf>
    <xf numFmtId="4" fontId="44" fillId="0" borderId="2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10" fillId="0" borderId="36" xfId="0" applyNumberFormat="1" applyFont="1" applyBorder="1" applyAlignment="1">
      <alignment horizontal="righ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4" fontId="16" fillId="6" borderId="23" xfId="0" applyNumberFormat="1" applyFont="1" applyFill="1" applyBorder="1" applyAlignment="1">
      <alignment horizontal="center" vertical="top" wrapText="1"/>
    </xf>
    <xf numFmtId="0" fontId="9" fillId="4" borderId="17" xfId="0" applyFont="1" applyFill="1" applyBorder="1" applyAlignment="1">
      <alignment horizontal="center" vertical="center" wrapText="1"/>
    </xf>
    <xf numFmtId="0" fontId="11" fillId="4" borderId="60" xfId="0" applyFont="1" applyFill="1" applyBorder="1" applyAlignment="1">
      <alignment horizontal="center" vertical="top" wrapText="1"/>
    </xf>
    <xf numFmtId="4" fontId="20" fillId="10" borderId="2" xfId="0" applyNumberFormat="1" applyFont="1" applyFill="1" applyBorder="1" applyAlignment="1">
      <alignment horizontal="center" vertical="top" wrapText="1"/>
    </xf>
    <xf numFmtId="49" fontId="23" fillId="10" borderId="1" xfId="0" applyNumberFormat="1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top" wrapText="1"/>
    </xf>
    <xf numFmtId="0" fontId="3" fillId="10" borderId="8" xfId="0" applyFont="1" applyFill="1" applyBorder="1" applyAlignment="1">
      <alignment horizontal="center" vertical="top" wrapText="1"/>
    </xf>
    <xf numFmtId="0" fontId="9" fillId="10" borderId="3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top" wrapText="1"/>
    </xf>
    <xf numFmtId="0" fontId="5" fillId="10" borderId="8" xfId="0" applyFont="1" applyFill="1" applyBorder="1" applyAlignment="1">
      <alignment vertical="top" wrapText="1"/>
    </xf>
    <xf numFmtId="0" fontId="1" fillId="10" borderId="8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9" fillId="10" borderId="21" xfId="0" applyFont="1" applyFill="1" applyBorder="1" applyAlignment="1">
      <alignment horizontal="center" vertical="center" wrapText="1"/>
    </xf>
    <xf numFmtId="4" fontId="16" fillId="10" borderId="23" xfId="0" applyNumberFormat="1" applyFont="1" applyFill="1" applyBorder="1" applyAlignment="1">
      <alignment horizontal="center" vertical="top" wrapText="1"/>
    </xf>
    <xf numFmtId="0" fontId="11" fillId="10" borderId="60" xfId="0" applyFont="1" applyFill="1" applyBorder="1" applyAlignment="1">
      <alignment horizontal="center" vertical="top" wrapText="1"/>
    </xf>
    <xf numFmtId="49" fontId="5" fillId="0" borderId="39" xfId="0" applyNumberFormat="1" applyFont="1" applyBorder="1" applyAlignment="1">
      <alignment vertical="center" wrapText="1"/>
    </xf>
    <xf numFmtId="0" fontId="63" fillId="0" borderId="2" xfId="0" applyFont="1" applyBorder="1" applyAlignment="1">
      <alignment horizontal="left" vertical="top" wrapText="1"/>
    </xf>
    <xf numFmtId="0" fontId="63" fillId="0" borderId="2" xfId="0" applyFont="1" applyBorder="1" applyAlignment="1">
      <alignment vertical="center" wrapText="1"/>
    </xf>
    <xf numFmtId="0" fontId="49" fillId="0" borderId="2" xfId="0" applyFont="1" applyBorder="1" applyAlignment="1">
      <alignment wrapText="1"/>
    </xf>
    <xf numFmtId="0" fontId="49" fillId="0" borderId="2" xfId="0" applyFont="1" applyBorder="1" applyAlignment="1">
      <alignment horizontal="center" vertical="center"/>
    </xf>
    <xf numFmtId="0" fontId="49" fillId="0" borderId="2" xfId="0" applyFont="1" applyFill="1" applyBorder="1" applyAlignment="1">
      <alignment horizontal="center" vertical="center"/>
    </xf>
    <xf numFmtId="0" fontId="49" fillId="0" borderId="2" xfId="0" applyFont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top" wrapText="1"/>
    </xf>
    <xf numFmtId="0" fontId="17" fillId="0" borderId="21" xfId="0" applyFont="1" applyFill="1" applyBorder="1" applyAlignment="1">
      <alignment horizontal="left" vertical="top" wrapText="1"/>
    </xf>
    <xf numFmtId="0" fontId="23" fillId="0" borderId="21" xfId="0" applyFont="1" applyFill="1" applyBorder="1" applyAlignment="1">
      <alignment horizontal="center" vertical="center" wrapText="1"/>
    </xf>
    <xf numFmtId="49" fontId="11" fillId="0" borderId="57" xfId="0" applyNumberFormat="1" applyFont="1" applyBorder="1" applyAlignment="1">
      <alignment horizontal="left" vertical="top" wrapText="1"/>
    </xf>
    <xf numFmtId="49" fontId="11" fillId="0" borderId="25" xfId="0" applyNumberFormat="1" applyFont="1" applyBorder="1" applyAlignment="1">
      <alignment horizontal="left" vertical="top" wrapText="1"/>
    </xf>
    <xf numFmtId="0" fontId="38" fillId="4" borderId="2" xfId="0" applyFont="1" applyFill="1" applyBorder="1" applyAlignment="1">
      <alignment horizontal="center" vertical="top" wrapText="1"/>
    </xf>
    <xf numFmtId="0" fontId="3" fillId="10" borderId="8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5" fillId="10" borderId="17" xfId="0" applyFont="1" applyFill="1" applyBorder="1" applyAlignment="1">
      <alignment horizontal="left" vertical="top" wrapText="1"/>
    </xf>
    <xf numFmtId="0" fontId="3" fillId="10" borderId="17" xfId="0" applyFont="1" applyFill="1" applyBorder="1" applyAlignment="1">
      <alignment horizontal="center" vertical="center" wrapText="1"/>
    </xf>
    <xf numFmtId="49" fontId="3" fillId="10" borderId="28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top" wrapText="1"/>
    </xf>
    <xf numFmtId="0" fontId="3" fillId="10" borderId="8" xfId="0" applyFont="1" applyFill="1" applyBorder="1" applyAlignment="1">
      <alignment horizontal="center" vertical="top" wrapText="1"/>
    </xf>
    <xf numFmtId="49" fontId="3" fillId="10" borderId="39" xfId="0" applyNumberFormat="1" applyFont="1" applyFill="1" applyBorder="1" applyAlignment="1">
      <alignment horizontal="center" vertical="center" wrapText="1"/>
    </xf>
    <xf numFmtId="0" fontId="5" fillId="10" borderId="18" xfId="0" applyFont="1" applyFill="1" applyBorder="1" applyAlignment="1">
      <alignment horizontal="center" vertical="center" wrapText="1"/>
    </xf>
    <xf numFmtId="4" fontId="20" fillId="10" borderId="4" xfId="0" applyNumberFormat="1" applyFont="1" applyFill="1" applyBorder="1" applyAlignment="1">
      <alignment horizontal="center" vertical="center" wrapText="1"/>
    </xf>
    <xf numFmtId="0" fontId="24" fillId="10" borderId="4" xfId="0" applyFont="1" applyFill="1" applyBorder="1" applyAlignment="1">
      <alignment horizontal="center" vertical="top" wrapText="1"/>
    </xf>
    <xf numFmtId="0" fontId="91" fillId="10" borderId="3" xfId="0" applyFont="1" applyFill="1" applyBorder="1" applyAlignment="1">
      <alignment horizontal="center" vertical="top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 wrapText="1"/>
    </xf>
    <xf numFmtId="0" fontId="3" fillId="10" borderId="27" xfId="0" applyFont="1" applyFill="1" applyBorder="1" applyAlignment="1">
      <alignment vertical="top" wrapText="1"/>
    </xf>
    <xf numFmtId="4" fontId="44" fillId="10" borderId="4" xfId="0" applyNumberFormat="1" applyFont="1" applyFill="1" applyBorder="1" applyAlignment="1">
      <alignment horizontal="center" vertical="top" wrapText="1"/>
    </xf>
    <xf numFmtId="0" fontId="3" fillId="10" borderId="24" xfId="0" applyFont="1" applyFill="1" applyBorder="1" applyAlignment="1">
      <alignment vertical="top" wrapText="1"/>
    </xf>
    <xf numFmtId="0" fontId="5" fillId="10" borderId="11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0" fillId="8" borderId="0" xfId="0" applyFill="1"/>
    <xf numFmtId="4" fontId="20" fillId="10" borderId="10" xfId="0" applyNumberFormat="1" applyFont="1" applyFill="1" applyBorder="1" applyAlignment="1">
      <alignment horizontal="center" vertical="top" wrapText="1"/>
    </xf>
    <xf numFmtId="4" fontId="16" fillId="10" borderId="10" xfId="0" applyNumberFormat="1" applyFont="1" applyFill="1" applyBorder="1" applyAlignment="1">
      <alignment horizontal="center" vertical="top" wrapText="1"/>
    </xf>
    <xf numFmtId="4" fontId="16" fillId="10" borderId="4" xfId="0" applyNumberFormat="1" applyFont="1" applyFill="1" applyBorder="1" applyAlignment="1">
      <alignment horizontal="center" vertical="top" wrapText="1"/>
    </xf>
    <xf numFmtId="0" fontId="3" fillId="6" borderId="8" xfId="0" applyFont="1" applyFill="1" applyBorder="1" applyAlignment="1">
      <alignment vertical="center" wrapText="1"/>
    </xf>
    <xf numFmtId="4" fontId="100" fillId="0" borderId="0" xfId="0" applyNumberFormat="1" applyFont="1"/>
    <xf numFmtId="0" fontId="100" fillId="0" borderId="0" xfId="0" applyFont="1"/>
    <xf numFmtId="0" fontId="5" fillId="10" borderId="17" xfId="0" applyFont="1" applyFill="1" applyBorder="1" applyAlignment="1">
      <alignment vertical="top" wrapText="1"/>
    </xf>
    <xf numFmtId="0" fontId="32" fillId="0" borderId="2" xfId="0" applyFont="1" applyBorder="1" applyAlignment="1">
      <alignment horizontal="left" vertical="top" wrapText="1"/>
    </xf>
    <xf numFmtId="0" fontId="3" fillId="4" borderId="2" xfId="0" applyFont="1" applyFill="1" applyBorder="1" applyAlignment="1">
      <alignment vertical="top" wrapText="1"/>
    </xf>
    <xf numFmtId="0" fontId="3" fillId="4" borderId="47" xfId="0" applyFont="1" applyFill="1" applyBorder="1" applyAlignment="1">
      <alignment vertical="top" wrapText="1"/>
    </xf>
    <xf numFmtId="0" fontId="3" fillId="4" borderId="2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0" fontId="32" fillId="0" borderId="2" xfId="0" applyFont="1" applyBorder="1" applyAlignment="1">
      <alignment vertical="center" wrapText="1"/>
    </xf>
    <xf numFmtId="0" fontId="104" fillId="0" borderId="2" xfId="0" applyFont="1" applyBorder="1"/>
    <xf numFmtId="0" fontId="104" fillId="0" borderId="38" xfId="0" applyFont="1" applyBorder="1"/>
    <xf numFmtId="0" fontId="104" fillId="0" borderId="47" xfId="0" applyFont="1" applyBorder="1"/>
    <xf numFmtId="0" fontId="104" fillId="0" borderId="42" xfId="0" applyFont="1" applyBorder="1"/>
    <xf numFmtId="0" fontId="104" fillId="0" borderId="18" xfId="0" applyFont="1" applyBorder="1"/>
    <xf numFmtId="0" fontId="104" fillId="0" borderId="40" xfId="0" applyFont="1" applyBorder="1"/>
    <xf numFmtId="0" fontId="103" fillId="0" borderId="0" xfId="0" applyFont="1"/>
    <xf numFmtId="0" fontId="102" fillId="0" borderId="0" xfId="0" applyFont="1"/>
    <xf numFmtId="0" fontId="106" fillId="0" borderId="0" xfId="0" applyFont="1" applyAlignment="1"/>
    <xf numFmtId="0" fontId="107" fillId="0" borderId="0" xfId="0" applyFont="1"/>
    <xf numFmtId="0" fontId="55" fillId="0" borderId="62" xfId="0" applyFont="1" applyBorder="1" applyAlignment="1">
      <alignment horizontal="center" vertical="top" wrapText="1"/>
    </xf>
    <xf numFmtId="0" fontId="55" fillId="0" borderId="23" xfId="0" applyFont="1" applyBorder="1" applyAlignment="1">
      <alignment horizontal="center" vertical="top" wrapText="1"/>
    </xf>
    <xf numFmtId="0" fontId="55" fillId="0" borderId="23" xfId="0" applyFont="1" applyBorder="1" applyAlignment="1">
      <alignment horizontal="center" vertical="top"/>
    </xf>
    <xf numFmtId="0" fontId="55" fillId="0" borderId="23" xfId="0" applyFont="1" applyBorder="1" applyAlignment="1">
      <alignment vertical="top" wrapText="1"/>
    </xf>
    <xf numFmtId="0" fontId="55" fillId="0" borderId="23" xfId="0" applyFont="1" applyBorder="1" applyAlignment="1">
      <alignment vertical="top"/>
    </xf>
    <xf numFmtId="0" fontId="55" fillId="0" borderId="41" xfId="0" applyFont="1" applyBorder="1" applyAlignment="1">
      <alignment vertical="top" wrapText="1"/>
    </xf>
    <xf numFmtId="49" fontId="3" fillId="10" borderId="25" xfId="0" applyNumberFormat="1" applyFont="1" applyFill="1" applyBorder="1" applyAlignment="1">
      <alignment vertical="center" wrapText="1"/>
    </xf>
    <xf numFmtId="4" fontId="20" fillId="0" borderId="4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vertical="top" wrapText="1"/>
    </xf>
    <xf numFmtId="0" fontId="5" fillId="10" borderId="1" xfId="0" applyFont="1" applyFill="1" applyBorder="1" applyAlignment="1">
      <alignment horizontal="left" vertical="top" wrapText="1"/>
    </xf>
    <xf numFmtId="0" fontId="3" fillId="10" borderId="27" xfId="0" applyFont="1" applyFill="1" applyBorder="1" applyAlignment="1">
      <alignment horizontal="left" vertical="top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11" fillId="10" borderId="3" xfId="0" applyFont="1" applyFill="1" applyBorder="1" applyAlignment="1">
      <alignment horizontal="center" vertical="center" wrapText="1"/>
    </xf>
    <xf numFmtId="0" fontId="23" fillId="10" borderId="3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top" wrapText="1"/>
    </xf>
    <xf numFmtId="0" fontId="17" fillId="10" borderId="3" xfId="0" applyFont="1" applyFill="1" applyBorder="1" applyAlignment="1">
      <alignment horizontal="left" vertical="top" wrapText="1"/>
    </xf>
    <xf numFmtId="0" fontId="17" fillId="10" borderId="21" xfId="0" applyFont="1" applyFill="1" applyBorder="1" applyAlignment="1">
      <alignment horizontal="left" vertical="top" wrapText="1"/>
    </xf>
    <xf numFmtId="0" fontId="23" fillId="10" borderId="21" xfId="0" applyFont="1" applyFill="1" applyBorder="1" applyAlignment="1">
      <alignment horizontal="center" vertical="center" wrapText="1"/>
    </xf>
    <xf numFmtId="0" fontId="11" fillId="10" borderId="21" xfId="0" applyFont="1" applyFill="1" applyBorder="1" applyAlignment="1">
      <alignment horizontal="center" vertical="center" wrapText="1"/>
    </xf>
    <xf numFmtId="49" fontId="11" fillId="10" borderId="57" xfId="0" applyNumberFormat="1" applyFont="1" applyFill="1" applyBorder="1" applyAlignment="1">
      <alignment horizontal="left" vertical="top" wrapText="1"/>
    </xf>
    <xf numFmtId="49" fontId="11" fillId="10" borderId="25" xfId="0" applyNumberFormat="1" applyFont="1" applyFill="1" applyBorder="1" applyAlignment="1">
      <alignment horizontal="left" vertical="top" wrapText="1"/>
    </xf>
    <xf numFmtId="0" fontId="38" fillId="10" borderId="2" xfId="0" applyFont="1" applyFill="1" applyBorder="1" applyAlignment="1">
      <alignment horizontal="center" vertical="top" wrapText="1"/>
    </xf>
    <xf numFmtId="49" fontId="0" fillId="0" borderId="0" xfId="0" applyNumberFormat="1"/>
    <xf numFmtId="0" fontId="3" fillId="10" borderId="48" xfId="0" applyFont="1" applyFill="1" applyBorder="1" applyAlignment="1">
      <alignment horizontal="left" vertical="center" wrapText="1"/>
    </xf>
    <xf numFmtId="0" fontId="5" fillId="10" borderId="61" xfId="0" applyFont="1" applyFill="1" applyBorder="1" applyAlignment="1">
      <alignment horizontal="left" vertical="center" wrapText="1"/>
    </xf>
    <xf numFmtId="0" fontId="24" fillId="10" borderId="2" xfId="0" applyFont="1" applyFill="1" applyBorder="1" applyAlignment="1">
      <alignment horizontal="center" vertical="top" wrapText="1"/>
    </xf>
    <xf numFmtId="0" fontId="108" fillId="10" borderId="8" xfId="0" applyFont="1" applyFill="1" applyBorder="1" applyAlignment="1">
      <alignment horizontal="center" vertical="center" wrapText="1"/>
    </xf>
    <xf numFmtId="0" fontId="3" fillId="10" borderId="26" xfId="0" applyFont="1" applyFill="1" applyBorder="1" applyAlignment="1">
      <alignment horizontal="center" vertical="center" wrapText="1"/>
    </xf>
    <xf numFmtId="0" fontId="108" fillId="10" borderId="3" xfId="0" applyFont="1" applyFill="1" applyBorder="1" applyAlignment="1">
      <alignment vertical="center" wrapText="1"/>
    </xf>
    <xf numFmtId="4" fontId="20" fillId="8" borderId="4" xfId="0" applyNumberFormat="1" applyFont="1" applyFill="1" applyBorder="1" applyAlignment="1">
      <alignment horizontal="center" vertical="center" wrapText="1"/>
    </xf>
    <xf numFmtId="0" fontId="7" fillId="10" borderId="27" xfId="0" applyFont="1" applyFill="1" applyBorder="1" applyAlignment="1">
      <alignment horizontal="left" vertical="top" wrapText="1"/>
    </xf>
    <xf numFmtId="0" fontId="5" fillId="10" borderId="10" xfId="0" applyFont="1" applyFill="1" applyBorder="1" applyAlignment="1">
      <alignment horizontal="left" vertical="top" wrapText="1"/>
    </xf>
    <xf numFmtId="0" fontId="109" fillId="10" borderId="27" xfId="0" applyFont="1" applyFill="1" applyBorder="1" applyAlignment="1">
      <alignment horizontal="left" vertical="top" wrapText="1"/>
    </xf>
    <xf numFmtId="0" fontId="110" fillId="10" borderId="10" xfId="0" applyFont="1" applyFill="1" applyBorder="1" applyAlignment="1">
      <alignment horizontal="left" vertical="top" wrapText="1"/>
    </xf>
    <xf numFmtId="0" fontId="5" fillId="12" borderId="1" xfId="0" applyFont="1" applyFill="1" applyBorder="1" applyAlignment="1">
      <alignment vertical="top" wrapText="1"/>
    </xf>
    <xf numFmtId="4" fontId="20" fillId="12" borderId="4" xfId="0" applyNumberFormat="1" applyFont="1" applyFill="1" applyBorder="1" applyAlignment="1">
      <alignment horizontal="center" vertical="center" wrapText="1"/>
    </xf>
    <xf numFmtId="49" fontId="3" fillId="12" borderId="26" xfId="0" applyNumberFormat="1" applyFont="1" applyFill="1" applyBorder="1" applyAlignment="1">
      <alignment horizontal="center" vertical="center" wrapText="1"/>
    </xf>
    <xf numFmtId="0" fontId="5" fillId="12" borderId="3" xfId="0" applyFont="1" applyFill="1" applyBorder="1" applyAlignment="1">
      <alignment vertical="top" wrapText="1"/>
    </xf>
    <xf numFmtId="0" fontId="18" fillId="12" borderId="2" xfId="0" applyFont="1" applyFill="1" applyBorder="1" applyAlignment="1">
      <alignment horizontal="center" vertical="top" wrapText="1"/>
    </xf>
    <xf numFmtId="49" fontId="3" fillId="12" borderId="25" xfId="0" applyNumberFormat="1" applyFont="1" applyFill="1" applyBorder="1" applyAlignment="1">
      <alignment horizontal="center" vertical="center" wrapText="1"/>
    </xf>
    <xf numFmtId="0" fontId="5" fillId="12" borderId="8" xfId="0" applyFont="1" applyFill="1" applyBorder="1" applyAlignment="1">
      <alignment vertical="top" wrapText="1"/>
    </xf>
    <xf numFmtId="49" fontId="63" fillId="12" borderId="8" xfId="0" applyNumberFormat="1" applyFont="1" applyFill="1" applyBorder="1" applyAlignment="1">
      <alignment horizontal="center" vertical="center" wrapText="1"/>
    </xf>
    <xf numFmtId="4" fontId="16" fillId="12" borderId="10" xfId="0" applyNumberFormat="1" applyFont="1" applyFill="1" applyBorder="1" applyAlignment="1">
      <alignment horizontal="center" vertical="top" wrapText="1"/>
    </xf>
    <xf numFmtId="0" fontId="3" fillId="12" borderId="8" xfId="0" applyFont="1" applyFill="1" applyBorder="1" applyAlignment="1">
      <alignment horizontal="center" vertical="center" wrapText="1"/>
    </xf>
    <xf numFmtId="0" fontId="3" fillId="12" borderId="3" xfId="0" applyFont="1" applyFill="1" applyBorder="1" applyAlignment="1">
      <alignment vertical="top" wrapText="1"/>
    </xf>
    <xf numFmtId="49" fontId="54" fillId="12" borderId="3" xfId="0" applyNumberFormat="1" applyFont="1" applyFill="1" applyBorder="1" applyAlignment="1">
      <alignment horizontal="center" vertical="center" wrapText="1"/>
    </xf>
    <xf numFmtId="0" fontId="18" fillId="12" borderId="4" xfId="0" applyFont="1" applyFill="1" applyBorder="1" applyAlignment="1">
      <alignment horizontal="center" vertical="top" wrapText="1"/>
    </xf>
    <xf numFmtId="0" fontId="18" fillId="12" borderId="5" xfId="0" applyFont="1" applyFill="1" applyBorder="1" applyAlignment="1">
      <alignment horizontal="center" vertical="top" wrapText="1"/>
    </xf>
    <xf numFmtId="49" fontId="23" fillId="12" borderId="1" xfId="0" applyNumberFormat="1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top" wrapText="1"/>
    </xf>
    <xf numFmtId="0" fontId="3" fillId="12" borderId="3" xfId="0" applyFont="1" applyFill="1" applyBorder="1" applyAlignment="1">
      <alignment horizontal="center" vertical="top" wrapText="1"/>
    </xf>
    <xf numFmtId="0" fontId="1" fillId="12" borderId="8" xfId="0" applyFont="1" applyFill="1" applyBorder="1" applyAlignment="1">
      <alignment horizontal="center" vertical="center" wrapText="1"/>
    </xf>
    <xf numFmtId="4" fontId="16" fillId="12" borderId="3" xfId="0" applyNumberFormat="1" applyFont="1" applyFill="1" applyBorder="1" applyAlignment="1">
      <alignment horizontal="center" vertical="top" wrapText="1"/>
    </xf>
    <xf numFmtId="0" fontId="1" fillId="12" borderId="3" xfId="0" applyFont="1" applyFill="1" applyBorder="1" applyAlignment="1">
      <alignment horizontal="center" vertical="center" wrapText="1"/>
    </xf>
    <xf numFmtId="0" fontId="51" fillId="12" borderId="0" xfId="0" applyFont="1" applyFill="1" applyAlignment="1">
      <alignment wrapText="1"/>
    </xf>
    <xf numFmtId="0" fontId="9" fillId="12" borderId="8" xfId="0" applyFont="1" applyFill="1" applyBorder="1" applyAlignment="1">
      <alignment horizontal="center" vertical="center" wrapText="1"/>
    </xf>
    <xf numFmtId="4" fontId="16" fillId="12" borderId="2" xfId="0" applyNumberFormat="1" applyFont="1" applyFill="1" applyBorder="1" applyAlignment="1">
      <alignment horizontal="center" vertical="justify" wrapText="1"/>
    </xf>
    <xf numFmtId="0" fontId="13" fillId="12" borderId="3" xfId="0" applyFont="1" applyFill="1" applyBorder="1" applyAlignment="1">
      <alignment horizontal="left" vertical="top" wrapText="1"/>
    </xf>
    <xf numFmtId="0" fontId="9" fillId="12" borderId="3" xfId="0" applyFont="1" applyFill="1" applyBorder="1" applyAlignment="1">
      <alignment horizontal="center" vertical="center" wrapText="1"/>
    </xf>
    <xf numFmtId="4" fontId="20" fillId="12" borderId="10" xfId="0" applyNumberFormat="1" applyFont="1" applyFill="1" applyBorder="1" applyAlignment="1">
      <alignment horizontal="center" vertical="top" wrapText="1"/>
    </xf>
    <xf numFmtId="0" fontId="1" fillId="12" borderId="1" xfId="0" applyFont="1" applyFill="1" applyBorder="1" applyAlignment="1">
      <alignment horizontal="center" vertical="center" wrapText="1"/>
    </xf>
    <xf numFmtId="4" fontId="20" fillId="12" borderId="4" xfId="0" applyNumberFormat="1" applyFont="1" applyFill="1" applyBorder="1" applyAlignment="1">
      <alignment horizontal="center" vertical="top" wrapText="1"/>
    </xf>
    <xf numFmtId="49" fontId="3" fillId="12" borderId="26" xfId="0" applyNumberFormat="1" applyFont="1" applyFill="1" applyBorder="1" applyAlignment="1">
      <alignment horizontal="left" vertical="center" wrapText="1"/>
    </xf>
    <xf numFmtId="49" fontId="5" fillId="12" borderId="25" xfId="0" applyNumberFormat="1" applyFont="1" applyFill="1" applyBorder="1" applyAlignment="1">
      <alignment vertical="center" wrapText="1"/>
    </xf>
    <xf numFmtId="3" fontId="1" fillId="12" borderId="8" xfId="0" applyNumberFormat="1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vertical="center" wrapText="1"/>
    </xf>
    <xf numFmtId="49" fontId="3" fillId="12" borderId="26" xfId="0" applyNumberFormat="1" applyFont="1" applyFill="1" applyBorder="1" applyAlignment="1">
      <alignment vertical="center" wrapText="1"/>
    </xf>
    <xf numFmtId="0" fontId="91" fillId="12" borderId="3" xfId="0" applyFont="1" applyFill="1" applyBorder="1" applyAlignment="1">
      <alignment horizontal="center" vertical="center" wrapText="1"/>
    </xf>
    <xf numFmtId="0" fontId="3" fillId="12" borderId="3" xfId="0" applyFont="1" applyFill="1" applyBorder="1" applyAlignment="1">
      <alignment vertical="center" wrapText="1"/>
    </xf>
    <xf numFmtId="49" fontId="28" fillId="12" borderId="25" xfId="0" applyNumberFormat="1" applyFont="1" applyFill="1" applyBorder="1" applyAlignment="1">
      <alignment vertical="center" wrapText="1"/>
    </xf>
    <xf numFmtId="0" fontId="3" fillId="12" borderId="27" xfId="0" applyFont="1" applyFill="1" applyBorder="1" applyAlignment="1">
      <alignment horizontal="left" vertical="top" wrapText="1"/>
    </xf>
    <xf numFmtId="49" fontId="3" fillId="12" borderId="25" xfId="0" applyNumberFormat="1" applyFont="1" applyFill="1" applyBorder="1" applyAlignment="1">
      <alignment vertical="center" wrapText="1"/>
    </xf>
    <xf numFmtId="0" fontId="3" fillId="12" borderId="1" xfId="0" applyFont="1" applyFill="1" applyBorder="1" applyAlignment="1">
      <alignment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vertical="center" wrapText="1"/>
    </xf>
    <xf numFmtId="0" fontId="3" fillId="12" borderId="3" xfId="0" applyFont="1" applyFill="1" applyBorder="1" applyAlignment="1">
      <alignment horizontal="center" vertical="center" wrapText="1"/>
    </xf>
    <xf numFmtId="0" fontId="5" fillId="12" borderId="17" xfId="0" applyFont="1" applyFill="1" applyBorder="1" applyAlignment="1">
      <alignment vertical="top" wrapText="1"/>
    </xf>
    <xf numFmtId="0" fontId="18" fillId="12" borderId="18" xfId="0" applyFont="1" applyFill="1" applyBorder="1" applyAlignment="1">
      <alignment horizontal="center" vertical="top" wrapText="1"/>
    </xf>
    <xf numFmtId="0" fontId="3" fillId="12" borderId="6" xfId="0" applyFont="1" applyFill="1" applyBorder="1" applyAlignment="1">
      <alignment horizontal="center" vertical="center" wrapText="1"/>
    </xf>
    <xf numFmtId="49" fontId="3" fillId="12" borderId="1" xfId="0" applyNumberFormat="1" applyFont="1" applyFill="1" applyBorder="1" applyAlignment="1">
      <alignment horizontal="left" vertical="center" wrapText="1"/>
    </xf>
    <xf numFmtId="0" fontId="13" fillId="12" borderId="11" xfId="0" applyFont="1" applyFill="1" applyBorder="1" applyAlignment="1">
      <alignment horizontal="left" vertical="top" wrapText="1"/>
    </xf>
    <xf numFmtId="0" fontId="3" fillId="12" borderId="39" xfId="0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justify" wrapText="1"/>
    </xf>
    <xf numFmtId="0" fontId="11" fillId="12" borderId="26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left" vertical="top" wrapText="1"/>
    </xf>
    <xf numFmtId="0" fontId="5" fillId="10" borderId="3" xfId="0" applyFont="1" applyFill="1" applyBorder="1" applyAlignment="1">
      <alignment horizontal="center" vertical="top" wrapText="1"/>
    </xf>
    <xf numFmtId="0" fontId="3" fillId="12" borderId="26" xfId="0" applyFont="1" applyFill="1" applyBorder="1" applyAlignment="1">
      <alignment horizontal="center" vertical="center" wrapText="1"/>
    </xf>
    <xf numFmtId="0" fontId="11" fillId="12" borderId="2" xfId="0" applyFont="1" applyFill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" fontId="16" fillId="10" borderId="2" xfId="0" applyNumberFormat="1" applyFont="1" applyFill="1" applyBorder="1" applyAlignment="1">
      <alignment horizontal="center" vertical="top" wrapText="1"/>
    </xf>
    <xf numFmtId="4" fontId="52" fillId="8" borderId="2" xfId="0" applyNumberFormat="1" applyFont="1" applyFill="1" applyBorder="1" applyAlignment="1">
      <alignment horizontal="center" vertical="center" wrapText="1"/>
    </xf>
    <xf numFmtId="4" fontId="20" fillId="12" borderId="2" xfId="0" applyNumberFormat="1" applyFont="1" applyFill="1" applyBorder="1" applyAlignment="1">
      <alignment horizontal="center" vertical="top" wrapText="1"/>
    </xf>
    <xf numFmtId="4" fontId="16" fillId="12" borderId="2" xfId="0" applyNumberFormat="1" applyFont="1" applyFill="1" applyBorder="1" applyAlignment="1">
      <alignment horizontal="center" vertical="top" wrapText="1"/>
    </xf>
    <xf numFmtId="0" fontId="23" fillId="12" borderId="2" xfId="0" applyFont="1" applyFill="1" applyBorder="1" applyAlignment="1">
      <alignment horizontal="center" vertical="top" wrapText="1"/>
    </xf>
    <xf numFmtId="4" fontId="20" fillId="12" borderId="2" xfId="0" applyNumberFormat="1" applyFont="1" applyFill="1" applyBorder="1" applyAlignment="1">
      <alignment horizontal="center" vertical="center" wrapText="1"/>
    </xf>
    <xf numFmtId="0" fontId="17" fillId="12" borderId="10" xfId="0" applyFont="1" applyFill="1" applyBorder="1" applyAlignment="1">
      <alignment horizontal="left" vertical="top" wrapText="1"/>
    </xf>
    <xf numFmtId="0" fontId="108" fillId="12" borderId="8" xfId="0" applyFont="1" applyFill="1" applyBorder="1" applyAlignment="1">
      <alignment horizontal="center" vertical="center" wrapText="1"/>
    </xf>
    <xf numFmtId="0" fontId="110" fillId="12" borderId="11" xfId="0" applyFont="1" applyFill="1" applyBorder="1" applyAlignment="1">
      <alignment horizontal="left" vertical="top" wrapText="1"/>
    </xf>
    <xf numFmtId="0" fontId="108" fillId="12" borderId="3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12" borderId="14" xfId="0" applyFont="1" applyFill="1" applyBorder="1" applyAlignment="1">
      <alignment horizontal="left" vertical="top" wrapText="1"/>
    </xf>
    <xf numFmtId="0" fontId="3" fillId="12" borderId="16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left" vertical="top" wrapText="1"/>
    </xf>
    <xf numFmtId="0" fontId="5" fillId="10" borderId="3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12" borderId="3" xfId="0" applyFont="1" applyFill="1" applyBorder="1" applyAlignment="1">
      <alignment horizontal="center" vertical="center" wrapText="1"/>
    </xf>
    <xf numFmtId="0" fontId="3" fillId="10" borderId="27" xfId="0" applyFont="1" applyFill="1" applyBorder="1" applyAlignment="1">
      <alignment horizontal="left" vertical="top" wrapText="1"/>
    </xf>
    <xf numFmtId="0" fontId="3" fillId="10" borderId="24" xfId="0" applyFont="1" applyFill="1" applyBorder="1" applyAlignment="1">
      <alignment horizontal="left" vertical="top" wrapText="1"/>
    </xf>
    <xf numFmtId="0" fontId="5" fillId="10" borderId="8" xfId="0" applyFont="1" applyFill="1" applyBorder="1" applyAlignment="1">
      <alignment horizontal="left" vertical="top" wrapText="1"/>
    </xf>
    <xf numFmtId="0" fontId="3" fillId="10" borderId="3" xfId="0" applyFont="1" applyFill="1" applyBorder="1" applyAlignment="1">
      <alignment horizontal="left" vertical="top" wrapText="1"/>
    </xf>
    <xf numFmtId="0" fontId="3" fillId="10" borderId="8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top" wrapText="1"/>
    </xf>
    <xf numFmtId="0" fontId="7" fillId="12" borderId="14" xfId="0" applyFont="1" applyFill="1" applyBorder="1" applyAlignment="1">
      <alignment horizontal="left" vertical="top" wrapText="1"/>
    </xf>
    <xf numFmtId="0" fontId="109" fillId="12" borderId="24" xfId="0" applyFont="1" applyFill="1" applyBorder="1" applyAlignment="1">
      <alignment horizontal="left" vertical="top" wrapText="1"/>
    </xf>
    <xf numFmtId="0" fontId="9" fillId="12" borderId="1" xfId="0" applyFont="1" applyFill="1" applyBorder="1" applyAlignment="1">
      <alignment horizontal="center" vertical="center" wrapText="1"/>
    </xf>
    <xf numFmtId="0" fontId="9" fillId="12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3" fillId="12" borderId="24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12" borderId="17" xfId="0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 vertical="top" wrapText="1"/>
    </xf>
    <xf numFmtId="0" fontId="9" fillId="12" borderId="3" xfId="0" applyFont="1" applyFill="1" applyBorder="1" applyAlignment="1">
      <alignment horizontal="center" vertical="top" wrapText="1"/>
    </xf>
    <xf numFmtId="0" fontId="3" fillId="10" borderId="16" xfId="0" applyFont="1" applyFill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13" fillId="0" borderId="24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11" borderId="14" xfId="0" applyFont="1" applyFill="1" applyBorder="1" applyAlignment="1">
      <alignment horizontal="left" vertical="center" wrapText="1"/>
    </xf>
    <xf numFmtId="0" fontId="3" fillId="11" borderId="24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49" fontId="3" fillId="12" borderId="26" xfId="0" applyNumberFormat="1" applyFont="1" applyFill="1" applyBorder="1" applyAlignment="1">
      <alignment horizontal="center" vertical="center" wrapText="1"/>
    </xf>
    <xf numFmtId="49" fontId="3" fillId="12" borderId="25" xfId="0" applyNumberFormat="1" applyFont="1" applyFill="1" applyBorder="1" applyAlignment="1">
      <alignment horizontal="center" vertical="center" wrapText="1"/>
    </xf>
    <xf numFmtId="49" fontId="3" fillId="6" borderId="36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49" fontId="3" fillId="12" borderId="36" xfId="0" applyNumberFormat="1" applyFont="1" applyFill="1" applyBorder="1" applyAlignment="1">
      <alignment horizontal="center" vertical="center" wrapText="1"/>
    </xf>
    <xf numFmtId="49" fontId="3" fillId="12" borderId="37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49" fontId="11" fillId="12" borderId="39" xfId="0" applyNumberFormat="1" applyFont="1" applyFill="1" applyBorder="1" applyAlignment="1">
      <alignment horizontal="center" vertical="center" wrapText="1"/>
    </xf>
    <xf numFmtId="49" fontId="11" fillId="12" borderId="25" xfId="0" applyNumberFormat="1" applyFont="1" applyFill="1" applyBorder="1" applyAlignment="1">
      <alignment horizontal="center" vertical="center" wrapText="1"/>
    </xf>
    <xf numFmtId="49" fontId="3" fillId="10" borderId="15" xfId="0" applyNumberFormat="1" applyFont="1" applyFill="1" applyBorder="1" applyAlignment="1">
      <alignment horizontal="center" vertical="center" wrapText="1"/>
    </xf>
    <xf numFmtId="49" fontId="3" fillId="10" borderId="37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9" fillId="10" borderId="8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left" vertical="center" wrapText="1"/>
    </xf>
    <xf numFmtId="0" fontId="17" fillId="11" borderId="3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11" fillId="0" borderId="14" xfId="0" applyNumberFormat="1" applyFont="1" applyFill="1" applyBorder="1" applyAlignment="1">
      <alignment horizontal="left" vertical="top" wrapText="1"/>
    </xf>
    <xf numFmtId="0" fontId="11" fillId="0" borderId="24" xfId="0" applyNumberFormat="1" applyFont="1" applyFill="1" applyBorder="1" applyAlignment="1">
      <alignment horizontal="left" vertical="top" wrapText="1"/>
    </xf>
    <xf numFmtId="0" fontId="11" fillId="10" borderId="14" xfId="0" applyNumberFormat="1" applyFont="1" applyFill="1" applyBorder="1" applyAlignment="1">
      <alignment horizontal="left" vertical="top" wrapText="1"/>
    </xf>
    <xf numFmtId="0" fontId="11" fillId="10" borderId="24" xfId="0" applyNumberFormat="1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5" fillId="0" borderId="24" xfId="0" applyFont="1" applyFill="1" applyBorder="1" applyAlignment="1">
      <alignment horizontal="left" vertical="top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top" wrapText="1"/>
    </xf>
    <xf numFmtId="0" fontId="3" fillId="6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left" vertical="top" wrapText="1"/>
    </xf>
    <xf numFmtId="0" fontId="32" fillId="6" borderId="14" xfId="0" applyFont="1" applyFill="1" applyBorder="1" applyAlignment="1">
      <alignment horizontal="left" vertical="top" wrapText="1"/>
    </xf>
    <xf numFmtId="0" fontId="32" fillId="6" borderId="2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left" vertical="top" wrapText="1"/>
    </xf>
    <xf numFmtId="49" fontId="40" fillId="6" borderId="26" xfId="0" applyNumberFormat="1" applyFont="1" applyFill="1" applyBorder="1" applyAlignment="1">
      <alignment horizontal="center" vertical="center" wrapText="1"/>
    </xf>
    <xf numFmtId="49" fontId="40" fillId="6" borderId="25" xfId="0" applyNumberFormat="1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2" fillId="6" borderId="39" xfId="0" applyNumberFormat="1" applyFont="1" applyFill="1" applyBorder="1" applyAlignment="1">
      <alignment horizontal="center" vertical="center" wrapText="1"/>
    </xf>
    <xf numFmtId="49" fontId="32" fillId="6" borderId="25" xfId="0" applyNumberFormat="1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49" fontId="3" fillId="0" borderId="57" xfId="0" applyNumberFormat="1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49" fontId="3" fillId="6" borderId="39" xfId="0" applyNumberFormat="1" applyFont="1" applyFill="1" applyBorder="1" applyAlignment="1">
      <alignment horizontal="center" vertical="center" wrapText="1"/>
    </xf>
    <xf numFmtId="0" fontId="3" fillId="11" borderId="39" xfId="0" applyFont="1" applyFill="1" applyBorder="1" applyAlignment="1">
      <alignment horizontal="center" vertical="center" wrapText="1"/>
    </xf>
    <xf numFmtId="0" fontId="3" fillId="11" borderId="25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39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 wrapText="1"/>
    </xf>
    <xf numFmtId="49" fontId="3" fillId="12" borderId="57" xfId="0" applyNumberFormat="1" applyFont="1" applyFill="1" applyBorder="1" applyAlignment="1">
      <alignment horizontal="left" vertical="center" wrapText="1"/>
    </xf>
    <xf numFmtId="49" fontId="3" fillId="12" borderId="25" xfId="0" applyNumberFormat="1" applyFont="1" applyFill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49" fontId="11" fillId="12" borderId="39" xfId="0" applyNumberFormat="1" applyFont="1" applyFill="1" applyBorder="1" applyAlignment="1">
      <alignment horizontal="left" vertical="top" wrapText="1"/>
    </xf>
    <xf numFmtId="0" fontId="3" fillId="12" borderId="21" xfId="0" applyFont="1" applyFill="1" applyBorder="1" applyAlignment="1">
      <alignment horizontal="center" vertical="center" wrapText="1"/>
    </xf>
    <xf numFmtId="49" fontId="11" fillId="12" borderId="26" xfId="0" applyNumberFormat="1" applyFont="1" applyFill="1" applyBorder="1" applyAlignment="1">
      <alignment horizontal="left" vertical="center" wrapText="1"/>
    </xf>
    <xf numFmtId="49" fontId="11" fillId="12" borderId="25" xfId="0" applyNumberFormat="1" applyFont="1" applyFill="1" applyBorder="1" applyAlignment="1">
      <alignment horizontal="left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top" wrapText="1"/>
    </xf>
    <xf numFmtId="0" fontId="3" fillId="12" borderId="3" xfId="0" applyFont="1" applyFill="1" applyBorder="1" applyAlignment="1">
      <alignment horizontal="center" vertical="top" wrapText="1"/>
    </xf>
    <xf numFmtId="0" fontId="5" fillId="12" borderId="1" xfId="0" applyFont="1" applyFill="1" applyBorder="1" applyAlignment="1">
      <alignment horizontal="left" vertical="top" wrapText="1"/>
    </xf>
    <xf numFmtId="0" fontId="5" fillId="12" borderId="3" xfId="0" applyFont="1" applyFill="1" applyBorder="1" applyAlignment="1">
      <alignment horizontal="left" vertical="top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12" borderId="17" xfId="0" applyFont="1" applyFill="1" applyBorder="1" applyAlignment="1">
      <alignment horizontal="center" vertical="center" wrapText="1"/>
    </xf>
    <xf numFmtId="49" fontId="3" fillId="12" borderId="57" xfId="0" applyNumberFormat="1" applyFont="1" applyFill="1" applyBorder="1" applyAlignment="1">
      <alignment horizontal="center" vertical="center" wrapText="1"/>
    </xf>
    <xf numFmtId="49" fontId="3" fillId="12" borderId="28" xfId="0" applyNumberFormat="1" applyFont="1" applyFill="1" applyBorder="1" applyAlignment="1">
      <alignment horizontal="center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12" borderId="6" xfId="0" applyFont="1" applyFill="1" applyBorder="1" applyAlignment="1">
      <alignment horizontal="center" vertical="top" wrapText="1"/>
    </xf>
    <xf numFmtId="0" fontId="3" fillId="12" borderId="4" xfId="0" applyFont="1" applyFill="1" applyBorder="1" applyAlignment="1">
      <alignment horizontal="center" vertical="top" wrapText="1"/>
    </xf>
    <xf numFmtId="0" fontId="3" fillId="12" borderId="7" xfId="0" applyFont="1" applyFill="1" applyBorder="1" applyAlignment="1">
      <alignment horizontal="center" vertical="top" wrapText="1"/>
    </xf>
    <xf numFmtId="0" fontId="3" fillId="12" borderId="11" xfId="0" applyFont="1" applyFill="1" applyBorder="1" applyAlignment="1">
      <alignment horizontal="center" vertical="top" wrapText="1"/>
    </xf>
    <xf numFmtId="0" fontId="3" fillId="10" borderId="17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49" fontId="3" fillId="10" borderId="39" xfId="0" applyNumberFormat="1" applyFont="1" applyFill="1" applyBorder="1" applyAlignment="1">
      <alignment horizontal="left" vertical="center" wrapText="1"/>
    </xf>
    <xf numFmtId="49" fontId="3" fillId="10" borderId="57" xfId="0" applyNumberFormat="1" applyFont="1" applyFill="1" applyBorder="1" applyAlignment="1">
      <alignment horizontal="center" vertical="center" wrapText="1"/>
    </xf>
    <xf numFmtId="49" fontId="3" fillId="10" borderId="28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top" wrapText="1"/>
    </xf>
    <xf numFmtId="0" fontId="3" fillId="10" borderId="3" xfId="0" applyFont="1" applyFill="1" applyBorder="1" applyAlignment="1">
      <alignment horizontal="center" vertical="top" wrapText="1"/>
    </xf>
    <xf numFmtId="0" fontId="32" fillId="0" borderId="14" xfId="0" applyFont="1" applyFill="1" applyBorder="1" applyAlignment="1">
      <alignment horizontal="left" vertical="top" wrapText="1"/>
    </xf>
    <xf numFmtId="0" fontId="32" fillId="0" borderId="24" xfId="0" applyFont="1" applyFill="1" applyBorder="1" applyAlignment="1">
      <alignment horizontal="left" vertical="top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108" fillId="10" borderId="21" xfId="0" applyFont="1" applyFill="1" applyBorder="1" applyAlignment="1">
      <alignment horizontal="center" vertical="center" wrapText="1"/>
    </xf>
    <xf numFmtId="0" fontId="108" fillId="10" borderId="3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0" fontId="3" fillId="4" borderId="58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49" fontId="3" fillId="10" borderId="26" xfId="0" applyNumberFormat="1" applyFont="1" applyFill="1" applyBorder="1" applyAlignment="1">
      <alignment horizontal="left" vertical="center" wrapText="1"/>
    </xf>
    <xf numFmtId="49" fontId="3" fillId="10" borderId="25" xfId="0" applyNumberFormat="1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6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55" fillId="6" borderId="46" xfId="0" applyFont="1" applyFill="1" applyBorder="1" applyAlignment="1">
      <alignment horizontal="left" vertical="center"/>
    </xf>
    <xf numFmtId="0" fontId="55" fillId="6" borderId="0" xfId="0" applyFont="1" applyFill="1" applyBorder="1" applyAlignment="1">
      <alignment horizontal="left" vertical="center"/>
    </xf>
    <xf numFmtId="0" fontId="55" fillId="6" borderId="36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top" wrapText="1"/>
    </xf>
    <xf numFmtId="0" fontId="32" fillId="6" borderId="1" xfId="0" applyFont="1" applyFill="1" applyBorder="1" applyAlignment="1">
      <alignment horizontal="left" vertical="top" wrapText="1"/>
    </xf>
    <xf numFmtId="0" fontId="32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center" vertical="center" wrapText="1"/>
    </xf>
    <xf numFmtId="0" fontId="32" fillId="6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top" wrapText="1"/>
    </xf>
    <xf numFmtId="0" fontId="11" fillId="12" borderId="1" xfId="0" applyFont="1" applyFill="1" applyBorder="1" applyAlignment="1">
      <alignment horizontal="center" vertical="center" wrapText="1"/>
    </xf>
    <xf numFmtId="0" fontId="11" fillId="12" borderId="3" xfId="0" applyFont="1" applyFill="1" applyBorder="1" applyAlignment="1">
      <alignment horizontal="center" vertical="center" wrapText="1"/>
    </xf>
    <xf numFmtId="49" fontId="3" fillId="12" borderId="15" xfId="0" applyNumberFormat="1" applyFont="1" applyFill="1" applyBorder="1" applyAlignment="1">
      <alignment horizontal="left" vertical="center" wrapText="1"/>
    </xf>
    <xf numFmtId="49" fontId="3" fillId="12" borderId="37" xfId="0" applyNumberFormat="1" applyFont="1" applyFill="1" applyBorder="1" applyAlignment="1">
      <alignment horizontal="left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3" fillId="12" borderId="1" xfId="0" applyFont="1" applyFill="1" applyBorder="1" applyAlignment="1">
      <alignment horizontal="left" vertical="top" wrapText="1"/>
    </xf>
    <xf numFmtId="0" fontId="3" fillId="12" borderId="3" xfId="0" applyFont="1" applyFill="1" applyBorder="1" applyAlignment="1">
      <alignment horizontal="left" vertical="top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32" fillId="12" borderId="2" xfId="0" applyFont="1" applyFill="1" applyBorder="1" applyAlignment="1">
      <alignment horizontal="left" vertical="top" wrapText="1"/>
    </xf>
    <xf numFmtId="49" fontId="3" fillId="12" borderId="26" xfId="0" applyNumberFormat="1" applyFont="1" applyFill="1" applyBorder="1" applyAlignment="1">
      <alignment horizontal="left" vertical="center" wrapText="1"/>
    </xf>
    <xf numFmtId="0" fontId="3" fillId="10" borderId="14" xfId="0" applyNumberFormat="1" applyFont="1" applyFill="1" applyBorder="1" applyAlignment="1">
      <alignment horizontal="left" vertical="top" wrapText="1"/>
    </xf>
    <xf numFmtId="0" fontId="3" fillId="10" borderId="16" xfId="0" applyNumberFormat="1" applyFont="1" applyFill="1" applyBorder="1" applyAlignment="1">
      <alignment horizontal="left" vertical="top" wrapText="1"/>
    </xf>
    <xf numFmtId="0" fontId="3" fillId="12" borderId="1" xfId="0" applyFont="1" applyFill="1" applyBorder="1" applyAlignment="1">
      <alignment horizontal="left" vertical="center" wrapText="1"/>
    </xf>
    <xf numFmtId="0" fontId="3" fillId="12" borderId="3" xfId="0" applyFont="1" applyFill="1" applyBorder="1" applyAlignment="1">
      <alignment horizontal="left" vertical="center" wrapText="1"/>
    </xf>
    <xf numFmtId="0" fontId="3" fillId="12" borderId="14" xfId="0" applyFont="1" applyFill="1" applyBorder="1" applyAlignment="1">
      <alignment horizontal="left" vertical="center" wrapText="1"/>
    </xf>
    <xf numFmtId="0" fontId="3" fillId="12" borderId="24" xfId="0" applyFont="1" applyFill="1" applyBorder="1" applyAlignment="1">
      <alignment horizontal="left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 vertical="center" wrapText="1"/>
    </xf>
    <xf numFmtId="0" fontId="32" fillId="6" borderId="48" xfId="0" applyFont="1" applyFill="1" applyBorder="1" applyAlignment="1">
      <alignment horizontal="left" vertical="top" wrapText="1"/>
    </xf>
    <xf numFmtId="0" fontId="32" fillId="6" borderId="49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11" fillId="0" borderId="21" xfId="0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horizontal="left" vertical="center" wrapText="1"/>
    </xf>
    <xf numFmtId="0" fontId="5" fillId="10" borderId="3" xfId="0" applyFont="1" applyFill="1" applyBorder="1" applyAlignment="1">
      <alignment horizontal="left" vertical="center" wrapText="1"/>
    </xf>
    <xf numFmtId="0" fontId="32" fillId="0" borderId="4" xfId="0" applyFont="1" applyBorder="1" applyAlignment="1">
      <alignment horizontal="left" vertical="top" wrapText="1"/>
    </xf>
    <xf numFmtId="0" fontId="32" fillId="0" borderId="11" xfId="0" applyFont="1" applyBorder="1" applyAlignment="1">
      <alignment horizontal="left" vertical="top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  <xf numFmtId="0" fontId="3" fillId="10" borderId="2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top" wrapText="1"/>
    </xf>
    <xf numFmtId="0" fontId="23" fillId="12" borderId="1" xfId="0" applyFont="1" applyFill="1" applyBorder="1" applyAlignment="1">
      <alignment horizontal="center" vertical="center" wrapText="1"/>
    </xf>
    <xf numFmtId="0" fontId="23" fillId="12" borderId="3" xfId="0" applyFont="1" applyFill="1" applyBorder="1" applyAlignment="1">
      <alignment horizontal="center" vertical="center" wrapText="1"/>
    </xf>
    <xf numFmtId="0" fontId="17" fillId="12" borderId="1" xfId="0" applyFont="1" applyFill="1" applyBorder="1" applyAlignment="1">
      <alignment horizontal="left" vertical="top" wrapText="1"/>
    </xf>
    <xf numFmtId="0" fontId="17" fillId="12" borderId="3" xfId="0" applyFont="1" applyFill="1" applyBorder="1" applyAlignment="1">
      <alignment horizontal="left" vertical="top" wrapText="1"/>
    </xf>
    <xf numFmtId="0" fontId="5" fillId="10" borderId="1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5" fillId="12" borderId="1" xfId="0" applyFont="1" applyFill="1" applyBorder="1" applyAlignment="1">
      <alignment horizontal="center" vertical="top" wrapText="1"/>
    </xf>
    <xf numFmtId="0" fontId="5" fillId="12" borderId="3" xfId="0" applyFont="1" applyFill="1" applyBorder="1" applyAlignment="1">
      <alignment horizontal="center" vertical="top" wrapText="1"/>
    </xf>
    <xf numFmtId="0" fontId="28" fillId="12" borderId="1" xfId="0" applyFont="1" applyFill="1" applyBorder="1" applyAlignment="1">
      <alignment horizontal="center" vertical="center" wrapText="1"/>
    </xf>
    <xf numFmtId="0" fontId="28" fillId="12" borderId="3" xfId="0" applyFont="1" applyFill="1" applyBorder="1" applyAlignment="1">
      <alignment horizontal="center" vertical="center" wrapText="1"/>
    </xf>
    <xf numFmtId="0" fontId="3" fillId="12" borderId="22" xfId="0" applyFont="1" applyFill="1" applyBorder="1" applyAlignment="1">
      <alignment horizontal="left" vertical="top" wrapText="1"/>
    </xf>
    <xf numFmtId="0" fontId="5" fillId="4" borderId="21" xfId="0" applyFont="1" applyFill="1" applyBorder="1" applyAlignment="1">
      <alignment horizontal="left" vertical="top" wrapText="1"/>
    </xf>
    <xf numFmtId="0" fontId="5" fillId="4" borderId="17" xfId="0" applyFont="1" applyFill="1" applyBorder="1" applyAlignment="1">
      <alignment horizontal="left" vertical="top" wrapText="1"/>
    </xf>
    <xf numFmtId="0" fontId="28" fillId="6" borderId="1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11" fillId="12" borderId="14" xfId="0" applyNumberFormat="1" applyFont="1" applyFill="1" applyBorder="1" applyAlignment="1">
      <alignment horizontal="left" vertical="top" wrapText="1"/>
    </xf>
    <xf numFmtId="0" fontId="11" fillId="12" borderId="24" xfId="0" applyNumberFormat="1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center" wrapText="1"/>
    </xf>
    <xf numFmtId="0" fontId="46" fillId="12" borderId="27" xfId="0" applyFont="1" applyFill="1" applyBorder="1" applyAlignment="1">
      <alignment horizontal="left" vertical="top" wrapText="1"/>
    </xf>
    <xf numFmtId="0" fontId="46" fillId="12" borderId="24" xfId="0" applyFont="1" applyFill="1" applyBorder="1" applyAlignment="1">
      <alignment horizontal="left" vertical="top" wrapText="1"/>
    </xf>
    <xf numFmtId="0" fontId="3" fillId="10" borderId="18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49" fontId="3" fillId="0" borderId="57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3" fillId="10" borderId="2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11" fillId="12" borderId="14" xfId="0" applyFont="1" applyFill="1" applyBorder="1" applyAlignment="1">
      <alignment horizontal="left" vertical="top" wrapText="1"/>
    </xf>
    <xf numFmtId="0" fontId="11" fillId="12" borderId="24" xfId="0" applyFont="1" applyFill="1" applyBorder="1" applyAlignment="1">
      <alignment horizontal="left" vertical="top" wrapText="1"/>
    </xf>
    <xf numFmtId="0" fontId="3" fillId="10" borderId="22" xfId="0" applyFont="1" applyFill="1" applyBorder="1" applyAlignment="1">
      <alignment horizontal="left" vertical="top" wrapText="1"/>
    </xf>
    <xf numFmtId="0" fontId="3" fillId="4" borderId="22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left" vertical="top" wrapText="1"/>
    </xf>
    <xf numFmtId="0" fontId="5" fillId="10" borderId="21" xfId="0" applyFont="1" applyFill="1" applyBorder="1" applyAlignment="1">
      <alignment horizontal="left" vertical="top" wrapText="1"/>
    </xf>
    <xf numFmtId="0" fontId="5" fillId="10" borderId="17" xfId="0" applyFont="1" applyFill="1" applyBorder="1" applyAlignment="1">
      <alignment horizontal="left" vertical="top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3" fillId="12" borderId="14" xfId="0" applyNumberFormat="1" applyFont="1" applyFill="1" applyBorder="1" applyAlignment="1">
      <alignment horizontal="left" vertical="center" wrapText="1"/>
    </xf>
    <xf numFmtId="0" fontId="3" fillId="12" borderId="24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0" fontId="108" fillId="12" borderId="1" xfId="0" applyFont="1" applyFill="1" applyBorder="1" applyAlignment="1">
      <alignment horizontal="center" vertical="center" wrapText="1"/>
    </xf>
    <xf numFmtId="0" fontId="108" fillId="12" borderId="3" xfId="0" applyFont="1" applyFill="1" applyBorder="1" applyAlignment="1">
      <alignment horizontal="center" vertical="center" wrapText="1"/>
    </xf>
    <xf numFmtId="0" fontId="108" fillId="12" borderId="21" xfId="0" applyFont="1" applyFill="1" applyBorder="1" applyAlignment="1">
      <alignment horizontal="center" vertical="center" wrapText="1"/>
    </xf>
    <xf numFmtId="0" fontId="9" fillId="10" borderId="17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top" wrapText="1"/>
    </xf>
    <xf numFmtId="49" fontId="3" fillId="0" borderId="25" xfId="0" applyNumberFormat="1" applyFont="1" applyFill="1" applyBorder="1" applyAlignment="1">
      <alignment horizontal="center" vertical="top" wrapText="1"/>
    </xf>
    <xf numFmtId="49" fontId="3" fillId="10" borderId="26" xfId="0" applyNumberFormat="1" applyFont="1" applyFill="1" applyBorder="1" applyAlignment="1">
      <alignment horizontal="center" vertical="top" wrapText="1"/>
    </xf>
    <xf numFmtId="49" fontId="3" fillId="10" borderId="25" xfId="0" applyNumberFormat="1" applyFont="1" applyFill="1" applyBorder="1" applyAlignment="1">
      <alignment horizontal="center" vertical="top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1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59" fillId="0" borderId="27" xfId="0" applyFont="1" applyFill="1" applyBorder="1" applyAlignment="1">
      <alignment horizontal="left" vertical="top" wrapText="1"/>
    </xf>
    <xf numFmtId="0" fontId="59" fillId="0" borderId="16" xfId="0" applyFont="1" applyFill="1" applyBorder="1" applyAlignment="1">
      <alignment horizontal="left" vertical="top" wrapText="1"/>
    </xf>
    <xf numFmtId="0" fontId="3" fillId="9" borderId="16" xfId="0" applyFont="1" applyFill="1" applyBorder="1" applyAlignment="1">
      <alignment horizontal="left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7" fillId="4" borderId="23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3" fillId="4" borderId="2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49" fontId="11" fillId="0" borderId="41" xfId="0" applyNumberFormat="1" applyFont="1" applyFill="1" applyBorder="1" applyAlignment="1">
      <alignment horizontal="center" vertical="top" wrapText="1"/>
    </xf>
    <xf numFmtId="49" fontId="11" fillId="0" borderId="38" xfId="0" applyNumberFormat="1" applyFont="1" applyFill="1" applyBorder="1" applyAlignment="1">
      <alignment horizontal="center" vertical="top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32" fillId="6" borderId="48" xfId="0" applyFont="1" applyFill="1" applyBorder="1" applyAlignment="1">
      <alignment horizontal="left" wrapText="1"/>
    </xf>
    <xf numFmtId="0" fontId="32" fillId="6" borderId="49" xfId="0" applyFont="1" applyFill="1" applyBorder="1" applyAlignment="1">
      <alignment horizontal="left" wrapText="1"/>
    </xf>
    <xf numFmtId="49" fontId="11" fillId="6" borderId="39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0" fontId="46" fillId="6" borderId="27" xfId="0" applyFont="1" applyFill="1" applyBorder="1" applyAlignment="1">
      <alignment horizontal="left" vertical="top" wrapText="1"/>
    </xf>
    <xf numFmtId="0" fontId="46" fillId="6" borderId="24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49" fontId="3" fillId="6" borderId="15" xfId="0" applyNumberFormat="1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left" vertical="top" wrapText="1"/>
    </xf>
    <xf numFmtId="0" fontId="17" fillId="0" borderId="1" xfId="0" applyFont="1" applyFill="1" applyBorder="1" applyAlignment="1">
      <alignment horizontal="left" vertical="top" wrapText="1"/>
    </xf>
    <xf numFmtId="0" fontId="17" fillId="0" borderId="3" xfId="0" applyFont="1" applyFill="1" applyBorder="1" applyAlignment="1">
      <alignment horizontal="left" vertical="top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49" fontId="11" fillId="0" borderId="39" xfId="0" applyNumberFormat="1" applyFont="1" applyBorder="1" applyAlignment="1">
      <alignment horizontal="left" vertical="top" wrapText="1"/>
    </xf>
    <xf numFmtId="0" fontId="28" fillId="4" borderId="1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left" vertical="center" wrapText="1"/>
    </xf>
    <xf numFmtId="49" fontId="3" fillId="6" borderId="37" xfId="0" applyNumberFormat="1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49" fontId="3" fillId="0" borderId="39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88" fillId="6" borderId="46" xfId="0" applyFont="1" applyFill="1" applyBorder="1" applyAlignment="1">
      <alignment horizontal="left" vertical="center"/>
    </xf>
    <xf numFmtId="0" fontId="88" fillId="6" borderId="0" xfId="0" applyFont="1" applyFill="1" applyBorder="1" applyAlignment="1">
      <alignment horizontal="left" vertical="center"/>
    </xf>
    <xf numFmtId="0" fontId="88" fillId="6" borderId="36" xfId="0" applyFont="1" applyFill="1" applyBorder="1" applyAlignment="1">
      <alignment horizontal="left" vertical="center"/>
    </xf>
    <xf numFmtId="0" fontId="55" fillId="0" borderId="0" xfId="0" applyFont="1" applyBorder="1" applyAlignment="1">
      <alignment horizontal="center"/>
    </xf>
    <xf numFmtId="0" fontId="69" fillId="4" borderId="1" xfId="0" applyFont="1" applyFill="1" applyBorder="1" applyAlignment="1">
      <alignment horizontal="left" vertical="top" wrapText="1"/>
    </xf>
    <xf numFmtId="0" fontId="69" fillId="4" borderId="3" xfId="0" applyFont="1" applyFill="1" applyBorder="1" applyAlignment="1">
      <alignment horizontal="left" vertical="top" wrapText="1"/>
    </xf>
    <xf numFmtId="0" fontId="7" fillId="6" borderId="46" xfId="0" applyFont="1" applyFill="1" applyBorder="1" applyAlignment="1">
      <alignment horizontal="left" vertical="center"/>
    </xf>
    <xf numFmtId="0" fontId="7" fillId="6" borderId="0" xfId="0" applyFont="1" applyFill="1" applyBorder="1" applyAlignment="1">
      <alignment horizontal="left" vertical="center"/>
    </xf>
    <xf numFmtId="0" fontId="7" fillId="6" borderId="36" xfId="0" applyFont="1" applyFill="1" applyBorder="1" applyAlignment="1">
      <alignment horizontal="left" vertical="center"/>
    </xf>
    <xf numFmtId="0" fontId="23" fillId="4" borderId="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68" fillId="4" borderId="14" xfId="0" applyFont="1" applyFill="1" applyBorder="1" applyAlignment="1">
      <alignment horizontal="left" vertical="top" wrapText="1"/>
    </xf>
    <xf numFmtId="0" fontId="68" fillId="4" borderId="24" xfId="0" applyFont="1" applyFill="1" applyBorder="1" applyAlignment="1">
      <alignment horizontal="left" vertical="top" wrapText="1"/>
    </xf>
    <xf numFmtId="0" fontId="68" fillId="4" borderId="1" xfId="0" applyFont="1" applyFill="1" applyBorder="1" applyAlignment="1">
      <alignment horizontal="center" vertical="top" wrapText="1"/>
    </xf>
    <xf numFmtId="0" fontId="68" fillId="4" borderId="3" xfId="0" applyFont="1" applyFill="1" applyBorder="1" applyAlignment="1">
      <alignment horizontal="center" vertical="top" wrapText="1"/>
    </xf>
    <xf numFmtId="0" fontId="68" fillId="0" borderId="1" xfId="0" applyFont="1" applyBorder="1" applyAlignment="1">
      <alignment horizontal="center" vertical="top" wrapText="1"/>
    </xf>
    <xf numFmtId="0" fontId="68" fillId="0" borderId="3" xfId="0" applyFont="1" applyBorder="1" applyAlignment="1">
      <alignment horizontal="center" vertical="top" wrapText="1"/>
    </xf>
    <xf numFmtId="0" fontId="68" fillId="0" borderId="1" xfId="0" applyFont="1" applyFill="1" applyBorder="1" applyAlignment="1">
      <alignment horizontal="center" vertical="top" wrapText="1"/>
    </xf>
    <xf numFmtId="0" fontId="68" fillId="0" borderId="3" xfId="0" applyFont="1" applyFill="1" applyBorder="1" applyAlignment="1">
      <alignment horizontal="center" vertical="top" wrapText="1"/>
    </xf>
    <xf numFmtId="0" fontId="68" fillId="4" borderId="1" xfId="0" applyFont="1" applyFill="1" applyBorder="1" applyAlignment="1">
      <alignment horizontal="center" vertical="center" wrapText="1"/>
    </xf>
    <xf numFmtId="0" fontId="68" fillId="4" borderId="3" xfId="0" applyFont="1" applyFill="1" applyBorder="1" applyAlignment="1">
      <alignment horizontal="center" vertical="center" wrapText="1"/>
    </xf>
    <xf numFmtId="0" fontId="68" fillId="0" borderId="1" xfId="0" applyFont="1" applyBorder="1" applyAlignment="1">
      <alignment horizontal="center" vertical="center" wrapText="1"/>
    </xf>
    <xf numFmtId="0" fontId="68" fillId="0" borderId="3" xfId="0" applyFont="1" applyBorder="1" applyAlignment="1">
      <alignment horizontal="center" vertical="center" wrapText="1"/>
    </xf>
    <xf numFmtId="0" fontId="68" fillId="0" borderId="14" xfId="0" applyNumberFormat="1" applyFont="1" applyFill="1" applyBorder="1" applyAlignment="1">
      <alignment horizontal="left" vertical="center" wrapText="1"/>
    </xf>
    <xf numFmtId="0" fontId="68" fillId="0" borderId="24" xfId="0" applyNumberFormat="1" applyFont="1" applyFill="1" applyBorder="1" applyAlignment="1">
      <alignment horizontal="left" vertical="center" wrapText="1"/>
    </xf>
    <xf numFmtId="0" fontId="76" fillId="0" borderId="1" xfId="0" applyNumberFormat="1" applyFont="1" applyFill="1" applyBorder="1" applyAlignment="1">
      <alignment horizontal="left" vertical="center" wrapText="1"/>
    </xf>
    <xf numFmtId="0" fontId="68" fillId="0" borderId="3" xfId="0" applyNumberFormat="1" applyFont="1" applyFill="1" applyBorder="1" applyAlignment="1">
      <alignment horizontal="left" vertical="center" wrapText="1"/>
    </xf>
    <xf numFmtId="0" fontId="68" fillId="0" borderId="1" xfId="0" applyFont="1" applyFill="1" applyBorder="1" applyAlignment="1">
      <alignment horizontal="center" vertical="center" wrapText="1"/>
    </xf>
    <xf numFmtId="0" fontId="68" fillId="0" borderId="3" xfId="0" applyFont="1" applyFill="1" applyBorder="1" applyAlignment="1">
      <alignment horizontal="center" vertical="center" wrapText="1"/>
    </xf>
    <xf numFmtId="0" fontId="68" fillId="0" borderId="8" xfId="0" applyFont="1" applyFill="1" applyBorder="1" applyAlignment="1">
      <alignment horizontal="center" vertical="center" wrapText="1"/>
    </xf>
    <xf numFmtId="49" fontId="68" fillId="0" borderId="39" xfId="0" applyNumberFormat="1" applyFont="1" applyBorder="1" applyAlignment="1">
      <alignment horizontal="center" vertical="center" wrapText="1"/>
    </xf>
    <xf numFmtId="49" fontId="68" fillId="0" borderId="25" xfId="0" applyNumberFormat="1" applyFont="1" applyBorder="1" applyAlignment="1">
      <alignment horizontal="center" vertical="center" wrapText="1"/>
    </xf>
    <xf numFmtId="0" fontId="68" fillId="4" borderId="9" xfId="0" applyFont="1" applyFill="1" applyBorder="1" applyAlignment="1">
      <alignment horizontal="center" vertical="center" wrapText="1"/>
    </xf>
    <xf numFmtId="0" fontId="68" fillId="4" borderId="7" xfId="0" applyFont="1" applyFill="1" applyBorder="1" applyAlignment="1">
      <alignment horizontal="center" vertical="center" wrapText="1"/>
    </xf>
    <xf numFmtId="0" fontId="68" fillId="8" borderId="14" xfId="0" applyFont="1" applyFill="1" applyBorder="1" applyAlignment="1">
      <alignment horizontal="left" vertical="center" wrapText="1"/>
    </xf>
    <xf numFmtId="0" fontId="68" fillId="8" borderId="24" xfId="0" applyFont="1" applyFill="1" applyBorder="1" applyAlignment="1">
      <alignment horizontal="left" vertical="center" wrapText="1"/>
    </xf>
    <xf numFmtId="0" fontId="76" fillId="8" borderId="1" xfId="0" applyFont="1" applyFill="1" applyBorder="1" applyAlignment="1">
      <alignment horizontal="left" vertical="center" wrapText="1"/>
    </xf>
    <xf numFmtId="0" fontId="76" fillId="8" borderId="3" xfId="0" applyFont="1" applyFill="1" applyBorder="1" applyAlignment="1">
      <alignment horizontal="left" vertical="center" wrapText="1"/>
    </xf>
    <xf numFmtId="0" fontId="68" fillId="8" borderId="9" xfId="0" applyFont="1" applyFill="1" applyBorder="1" applyAlignment="1">
      <alignment horizontal="center" vertical="center" wrapText="1"/>
    </xf>
    <xf numFmtId="0" fontId="68" fillId="8" borderId="7" xfId="0" applyFont="1" applyFill="1" applyBorder="1" applyAlignment="1">
      <alignment horizontal="center" vertical="center" wrapText="1"/>
    </xf>
    <xf numFmtId="49" fontId="68" fillId="8" borderId="39" xfId="0" applyNumberFormat="1" applyFont="1" applyFill="1" applyBorder="1" applyAlignment="1">
      <alignment horizontal="center" vertical="center" wrapText="1"/>
    </xf>
    <xf numFmtId="49" fontId="68" fillId="8" borderId="25" xfId="0" applyNumberFormat="1" applyFont="1" applyFill="1" applyBorder="1" applyAlignment="1">
      <alignment horizontal="center" vertical="center" wrapText="1"/>
    </xf>
    <xf numFmtId="0" fontId="68" fillId="0" borderId="14" xfId="0" applyFont="1" applyFill="1" applyBorder="1" applyAlignment="1">
      <alignment vertical="center" wrapText="1"/>
    </xf>
    <xf numFmtId="0" fontId="68" fillId="0" borderId="24" xfId="0" applyFont="1" applyFill="1" applyBorder="1" applyAlignment="1">
      <alignment vertical="center" wrapText="1"/>
    </xf>
    <xf numFmtId="0" fontId="68" fillId="0" borderId="9" xfId="0" applyFont="1" applyFill="1" applyBorder="1" applyAlignment="1">
      <alignment horizontal="center" vertical="center" wrapText="1"/>
    </xf>
    <xf numFmtId="0" fontId="68" fillId="0" borderId="7" xfId="0" applyFont="1" applyFill="1" applyBorder="1" applyAlignment="1">
      <alignment horizontal="center" vertical="center" wrapText="1"/>
    </xf>
    <xf numFmtId="49" fontId="68" fillId="0" borderId="39" xfId="0" applyNumberFormat="1" applyFont="1" applyFill="1" applyBorder="1" applyAlignment="1">
      <alignment horizontal="center" vertical="center" wrapText="1"/>
    </xf>
    <xf numFmtId="49" fontId="68" fillId="0" borderId="25" xfId="0" applyNumberFormat="1" applyFont="1" applyFill="1" applyBorder="1" applyAlignment="1">
      <alignment horizontal="center" vertical="center" wrapText="1"/>
    </xf>
    <xf numFmtId="0" fontId="68" fillId="0" borderId="14" xfId="0" applyFont="1" applyFill="1" applyBorder="1" applyAlignment="1">
      <alignment horizontal="left" vertical="center" wrapText="1"/>
    </xf>
    <xf numFmtId="0" fontId="68" fillId="0" borderId="24" xfId="0" applyFont="1" applyFill="1" applyBorder="1" applyAlignment="1">
      <alignment horizontal="left" vertical="center" wrapText="1"/>
    </xf>
    <xf numFmtId="0" fontId="73" fillId="4" borderId="1" xfId="0" applyFont="1" applyFill="1" applyBorder="1" applyAlignment="1">
      <alignment horizontal="left" vertical="center" wrapText="1"/>
    </xf>
    <xf numFmtId="0" fontId="73" fillId="4" borderId="3" xfId="0" applyFont="1" applyFill="1" applyBorder="1" applyAlignment="1">
      <alignment horizontal="left" vertical="center" wrapText="1"/>
    </xf>
    <xf numFmtId="0" fontId="73" fillId="0" borderId="1" xfId="0" applyFont="1" applyFill="1" applyBorder="1" applyAlignment="1">
      <alignment horizontal="left" vertical="center" wrapText="1"/>
    </xf>
    <xf numFmtId="0" fontId="69" fillId="0" borderId="3" xfId="0" applyFont="1" applyFill="1" applyBorder="1" applyAlignment="1">
      <alignment horizontal="left" vertical="center" wrapText="1"/>
    </xf>
    <xf numFmtId="0" fontId="68" fillId="4" borderId="6" xfId="0" applyFont="1" applyFill="1" applyBorder="1" applyAlignment="1">
      <alignment horizontal="center" vertical="center" wrapText="1"/>
    </xf>
    <xf numFmtId="0" fontId="68" fillId="4" borderId="4" xfId="0" applyFont="1" applyFill="1" applyBorder="1" applyAlignment="1">
      <alignment horizontal="center" vertical="center" wrapText="1"/>
    </xf>
    <xf numFmtId="0" fontId="68" fillId="4" borderId="11" xfId="0" applyFont="1" applyFill="1" applyBorder="1" applyAlignment="1">
      <alignment horizontal="center" vertical="center" wrapText="1"/>
    </xf>
    <xf numFmtId="49" fontId="68" fillId="0" borderId="26" xfId="0" applyNumberFormat="1" applyFont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left" vertical="center" wrapText="1"/>
    </xf>
    <xf numFmtId="0" fontId="68" fillId="6" borderId="3" xfId="0" applyFont="1" applyFill="1" applyBorder="1" applyAlignment="1">
      <alignment horizontal="center" vertical="center" wrapText="1"/>
    </xf>
    <xf numFmtId="0" fontId="68" fillId="6" borderId="2" xfId="0" applyFont="1" applyFill="1" applyBorder="1" applyAlignment="1">
      <alignment horizontal="center" vertical="center" wrapText="1"/>
    </xf>
    <xf numFmtId="49" fontId="68" fillId="0" borderId="15" xfId="0" applyNumberFormat="1" applyFont="1" applyBorder="1" applyAlignment="1">
      <alignment horizontal="center" vertical="center" wrapText="1"/>
    </xf>
    <xf numFmtId="49" fontId="68" fillId="0" borderId="37" xfId="0" applyNumberFormat="1" applyFont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left" vertical="top" wrapText="1"/>
    </xf>
    <xf numFmtId="0" fontId="69" fillId="0" borderId="3" xfId="0" applyFont="1" applyFill="1" applyBorder="1" applyAlignment="1">
      <alignment horizontal="left" vertical="top" wrapText="1"/>
    </xf>
    <xf numFmtId="0" fontId="68" fillId="6" borderId="1" xfId="0" applyFont="1" applyFill="1" applyBorder="1" applyAlignment="1">
      <alignment horizontal="center" vertical="center" wrapText="1"/>
    </xf>
    <xf numFmtId="0" fontId="68" fillId="4" borderId="14" xfId="0" applyFont="1" applyFill="1" applyBorder="1" applyAlignment="1">
      <alignment horizontal="left" wrapText="1"/>
    </xf>
    <xf numFmtId="0" fontId="68" fillId="4" borderId="24" xfId="0" applyFont="1" applyFill="1" applyBorder="1" applyAlignment="1">
      <alignment horizontal="left" wrapText="1"/>
    </xf>
    <xf numFmtId="0" fontId="68" fillId="4" borderId="14" xfId="0" applyFont="1" applyFill="1" applyBorder="1" applyAlignment="1">
      <alignment horizontal="left" vertical="center" wrapText="1"/>
    </xf>
    <xf numFmtId="0" fontId="68" fillId="4" borderId="24" xfId="0" applyFont="1" applyFill="1" applyBorder="1" applyAlignment="1">
      <alignment horizontal="left" vertical="center" wrapText="1"/>
    </xf>
    <xf numFmtId="0" fontId="69" fillId="4" borderId="8" xfId="0" applyFont="1" applyFill="1" applyBorder="1" applyAlignment="1">
      <alignment horizontal="left" vertical="top" wrapText="1"/>
    </xf>
    <xf numFmtId="0" fontId="68" fillId="4" borderId="8" xfId="0" applyFont="1" applyFill="1" applyBorder="1" applyAlignment="1">
      <alignment horizontal="center" vertical="center" wrapText="1"/>
    </xf>
    <xf numFmtId="49" fontId="76" fillId="0" borderId="39" xfId="0" applyNumberFormat="1" applyFont="1" applyBorder="1" applyAlignment="1">
      <alignment horizontal="center" vertical="top" wrapText="1"/>
    </xf>
    <xf numFmtId="0" fontId="76" fillId="0" borderId="1" xfId="0" applyFont="1" applyFill="1" applyBorder="1" applyAlignment="1">
      <alignment horizontal="center" vertical="center" wrapText="1"/>
    </xf>
    <xf numFmtId="0" fontId="76" fillId="0" borderId="3" xfId="0" applyFont="1" applyFill="1" applyBorder="1" applyAlignment="1">
      <alignment horizontal="center" vertical="center" wrapText="1"/>
    </xf>
    <xf numFmtId="49" fontId="68" fillId="0" borderId="26" xfId="0" applyNumberFormat="1" applyFont="1" applyFill="1" applyBorder="1" applyAlignment="1">
      <alignment horizontal="center" vertical="center" wrapText="1"/>
    </xf>
    <xf numFmtId="0" fontId="68" fillId="4" borderId="14" xfId="0" applyNumberFormat="1" applyFont="1" applyFill="1" applyBorder="1" applyAlignment="1">
      <alignment horizontal="left" vertical="top" wrapText="1"/>
    </xf>
    <xf numFmtId="0" fontId="68" fillId="4" borderId="24" xfId="0" applyNumberFormat="1" applyFont="1" applyFill="1" applyBorder="1" applyAlignment="1">
      <alignment horizontal="left" vertical="top" wrapText="1"/>
    </xf>
    <xf numFmtId="0" fontId="68" fillId="0" borderId="8" xfId="0" applyFont="1" applyFill="1" applyBorder="1" applyAlignment="1">
      <alignment horizontal="center" vertical="top" wrapText="1"/>
    </xf>
    <xf numFmtId="49" fontId="68" fillId="0" borderId="15" xfId="0" applyNumberFormat="1" applyFont="1" applyBorder="1" applyAlignment="1">
      <alignment horizontal="center" vertical="top" wrapText="1"/>
    </xf>
    <xf numFmtId="49" fontId="68" fillId="0" borderId="37" xfId="0" applyNumberFormat="1" applyFont="1" applyBorder="1" applyAlignment="1">
      <alignment horizontal="center" vertical="top" wrapText="1"/>
    </xf>
    <xf numFmtId="0" fontId="76" fillId="0" borderId="14" xfId="0" applyNumberFormat="1" applyFont="1" applyFill="1" applyBorder="1" applyAlignment="1">
      <alignment horizontal="left" vertical="center" wrapText="1"/>
    </xf>
    <xf numFmtId="0" fontId="76" fillId="0" borderId="24" xfId="0" applyNumberFormat="1" applyFont="1" applyFill="1" applyBorder="1" applyAlignment="1">
      <alignment horizontal="left" vertical="center" wrapText="1"/>
    </xf>
    <xf numFmtId="0" fontId="73" fillId="0" borderId="3" xfId="0" applyFont="1" applyFill="1" applyBorder="1" applyAlignment="1">
      <alignment horizontal="left" vertical="center" wrapText="1"/>
    </xf>
    <xf numFmtId="0" fontId="76" fillId="0" borderId="21" xfId="0" applyFont="1" applyFill="1" applyBorder="1" applyAlignment="1">
      <alignment horizontal="center" vertical="center" wrapText="1"/>
    </xf>
    <xf numFmtId="0" fontId="76" fillId="0" borderId="17" xfId="0" applyFont="1" applyFill="1" applyBorder="1" applyAlignment="1">
      <alignment horizontal="center" vertical="center" wrapText="1"/>
    </xf>
    <xf numFmtId="49" fontId="76" fillId="0" borderId="15" xfId="0" applyNumberFormat="1" applyFont="1" applyFill="1" applyBorder="1" applyAlignment="1">
      <alignment horizontal="center" vertical="center" wrapText="1"/>
    </xf>
    <xf numFmtId="49" fontId="76" fillId="0" borderId="19" xfId="0" applyNumberFormat="1" applyFont="1" applyFill="1" applyBorder="1" applyAlignment="1">
      <alignment horizontal="center" vertical="center" wrapText="1"/>
    </xf>
    <xf numFmtId="49" fontId="76" fillId="0" borderId="36" xfId="0" applyNumberFormat="1" applyFont="1" applyFill="1" applyBorder="1" applyAlignment="1">
      <alignment horizontal="center" vertical="center" wrapText="1"/>
    </xf>
    <xf numFmtId="49" fontId="76" fillId="0" borderId="37" xfId="0" applyNumberFormat="1" applyFont="1" applyFill="1" applyBorder="1" applyAlignment="1">
      <alignment horizontal="center" vertical="center" wrapText="1"/>
    </xf>
    <xf numFmtId="0" fontId="69" fillId="0" borderId="17" xfId="0" applyFont="1" applyFill="1" applyBorder="1" applyAlignment="1">
      <alignment horizontal="left" vertical="center" wrapText="1"/>
    </xf>
    <xf numFmtId="0" fontId="69" fillId="0" borderId="17" xfId="0" applyFont="1" applyFill="1" applyBorder="1" applyAlignment="1">
      <alignment horizontal="left" vertical="top" wrapText="1"/>
    </xf>
    <xf numFmtId="0" fontId="68" fillId="0" borderId="17" xfId="0" applyFont="1" applyFill="1" applyBorder="1" applyAlignment="1">
      <alignment horizontal="center" vertical="center" wrapText="1"/>
    </xf>
    <xf numFmtId="0" fontId="68" fillId="0" borderId="27" xfId="0" applyNumberFormat="1" applyFont="1" applyFill="1" applyBorder="1" applyAlignment="1">
      <alignment horizontal="left" vertical="top" wrapText="1"/>
    </xf>
    <xf numFmtId="0" fontId="68" fillId="0" borderId="24" xfId="0" applyNumberFormat="1" applyFont="1" applyFill="1" applyBorder="1" applyAlignment="1">
      <alignment horizontal="left" vertical="top" wrapText="1"/>
    </xf>
    <xf numFmtId="0" fontId="69" fillId="0" borderId="8" xfId="0" applyFont="1" applyFill="1" applyBorder="1" applyAlignment="1">
      <alignment horizontal="left" vertical="top" wrapText="1"/>
    </xf>
    <xf numFmtId="0" fontId="76" fillId="0" borderId="8" xfId="0" applyFont="1" applyFill="1" applyBorder="1" applyAlignment="1">
      <alignment horizontal="center" vertical="center" wrapText="1"/>
    </xf>
    <xf numFmtId="0" fontId="68" fillId="0" borderId="14" xfId="0" applyNumberFormat="1" applyFont="1" applyFill="1" applyBorder="1" applyAlignment="1">
      <alignment horizontal="left" vertical="top" wrapText="1"/>
    </xf>
    <xf numFmtId="0" fontId="68" fillId="0" borderId="16" xfId="0" applyNumberFormat="1" applyFont="1" applyFill="1" applyBorder="1" applyAlignment="1">
      <alignment horizontal="left" vertical="top" wrapText="1"/>
    </xf>
    <xf numFmtId="0" fontId="68" fillId="4" borderId="14" xfId="0" applyNumberFormat="1" applyFont="1" applyFill="1" applyBorder="1" applyAlignment="1">
      <alignment horizontal="center" vertical="center" wrapText="1"/>
    </xf>
    <xf numFmtId="0" fontId="68" fillId="4" borderId="24" xfId="0" applyNumberFormat="1" applyFont="1" applyFill="1" applyBorder="1" applyAlignment="1">
      <alignment horizontal="center" vertical="center" wrapText="1"/>
    </xf>
    <xf numFmtId="0" fontId="68" fillId="4" borderId="14" xfId="0" applyNumberFormat="1" applyFont="1" applyFill="1" applyBorder="1" applyAlignment="1">
      <alignment horizontal="left" vertical="center" wrapText="1"/>
    </xf>
    <xf numFmtId="0" fontId="68" fillId="4" borderId="24" xfId="0" applyNumberFormat="1" applyFont="1" applyFill="1" applyBorder="1" applyAlignment="1">
      <alignment horizontal="left" vertical="center" wrapText="1"/>
    </xf>
    <xf numFmtId="49" fontId="68" fillId="4" borderId="26" xfId="0" applyNumberFormat="1" applyFont="1" applyFill="1" applyBorder="1" applyAlignment="1">
      <alignment horizontal="center" vertical="center" wrapText="1"/>
    </xf>
    <xf numFmtId="49" fontId="68" fillId="4" borderId="25" xfId="0" applyNumberFormat="1" applyFont="1" applyFill="1" applyBorder="1" applyAlignment="1">
      <alignment horizontal="center" vertical="center" wrapText="1"/>
    </xf>
    <xf numFmtId="49" fontId="68" fillId="0" borderId="36" xfId="0" applyNumberFormat="1" applyFont="1" applyBorder="1" applyAlignment="1">
      <alignment horizontal="center" vertical="center" wrapText="1"/>
    </xf>
    <xf numFmtId="0" fontId="69" fillId="4" borderId="1" xfId="0" applyFont="1" applyFill="1" applyBorder="1" applyAlignment="1">
      <alignment horizontal="center" vertical="top" wrapText="1"/>
    </xf>
    <xf numFmtId="0" fontId="69" fillId="4" borderId="3" xfId="0" applyFont="1" applyFill="1" applyBorder="1" applyAlignment="1">
      <alignment horizontal="center" vertical="top" wrapText="1"/>
    </xf>
    <xf numFmtId="49" fontId="68" fillId="0" borderId="15" xfId="0" applyNumberFormat="1" applyFont="1" applyFill="1" applyBorder="1" applyAlignment="1">
      <alignment horizontal="center" vertical="center" wrapText="1"/>
    </xf>
    <xf numFmtId="49" fontId="68" fillId="0" borderId="37" xfId="0" applyNumberFormat="1" applyFont="1" applyFill="1" applyBorder="1" applyAlignment="1">
      <alignment horizontal="center" vertical="center" wrapText="1"/>
    </xf>
    <xf numFmtId="0" fontId="68" fillId="0" borderId="6" xfId="0" applyFont="1" applyFill="1" applyBorder="1" applyAlignment="1">
      <alignment horizontal="center" vertical="center" wrapText="1"/>
    </xf>
    <xf numFmtId="0" fontId="68" fillId="0" borderId="14" xfId="0" applyFont="1" applyFill="1" applyBorder="1" applyAlignment="1">
      <alignment horizontal="left" vertical="top" wrapText="1"/>
    </xf>
    <xf numFmtId="0" fontId="68" fillId="0" borderId="24" xfId="0" applyFont="1" applyFill="1" applyBorder="1" applyAlignment="1">
      <alignment horizontal="left" vertical="top" wrapText="1"/>
    </xf>
    <xf numFmtId="49" fontId="76" fillId="0" borderId="39" xfId="0" applyNumberFormat="1" applyFont="1" applyBorder="1" applyAlignment="1">
      <alignment horizontal="center" vertical="center" wrapText="1"/>
    </xf>
    <xf numFmtId="49" fontId="76" fillId="0" borderId="25" xfId="0" applyNumberFormat="1" applyFont="1" applyBorder="1" applyAlignment="1">
      <alignment horizontal="center" vertical="center" wrapText="1"/>
    </xf>
    <xf numFmtId="0" fontId="70" fillId="4" borderId="1" xfId="0" applyFont="1" applyFill="1" applyBorder="1" applyAlignment="1">
      <alignment horizontal="center" vertical="center" wrapText="1"/>
    </xf>
    <xf numFmtId="0" fontId="70" fillId="4" borderId="3" xfId="0" applyFont="1" applyFill="1" applyBorder="1" applyAlignment="1">
      <alignment horizontal="center" vertical="center" wrapText="1"/>
    </xf>
    <xf numFmtId="0" fontId="86" fillId="0" borderId="27" xfId="0" applyFont="1" applyBorder="1" applyAlignment="1">
      <alignment horizontal="left" wrapText="1"/>
    </xf>
    <xf numFmtId="0" fontId="86" fillId="0" borderId="24" xfId="0" applyFont="1" applyBorder="1" applyAlignment="1">
      <alignment horizontal="left" wrapText="1"/>
    </xf>
    <xf numFmtId="0" fontId="68" fillId="4" borderId="27" xfId="0" applyFont="1" applyFill="1" applyBorder="1" applyAlignment="1">
      <alignment horizontal="left" vertical="top" wrapText="1"/>
    </xf>
    <xf numFmtId="49" fontId="68" fillId="6" borderId="26" xfId="0" applyNumberFormat="1" applyFont="1" applyFill="1" applyBorder="1" applyAlignment="1">
      <alignment horizontal="center" vertical="center" wrapText="1"/>
    </xf>
    <xf numFmtId="49" fontId="68" fillId="6" borderId="25" xfId="0" applyNumberFormat="1" applyFont="1" applyFill="1" applyBorder="1" applyAlignment="1">
      <alignment horizontal="center" vertical="center" wrapText="1"/>
    </xf>
    <xf numFmtId="0" fontId="68" fillId="5" borderId="27" xfId="0" applyFont="1" applyFill="1" applyBorder="1" applyAlignment="1">
      <alignment horizontal="left" vertical="center" wrapText="1"/>
    </xf>
    <xf numFmtId="0" fontId="68" fillId="5" borderId="24" xfId="0" applyFont="1" applyFill="1" applyBorder="1" applyAlignment="1">
      <alignment horizontal="left" vertical="center" wrapText="1"/>
    </xf>
    <xf numFmtId="0" fontId="68" fillId="6" borderId="14" xfId="0" applyFont="1" applyFill="1" applyBorder="1" applyAlignment="1">
      <alignment horizontal="left" vertical="center" wrapText="1"/>
    </xf>
    <xf numFmtId="0" fontId="68" fillId="6" borderId="24" xfId="0" applyFont="1" applyFill="1" applyBorder="1" applyAlignment="1">
      <alignment horizontal="left" vertical="center" wrapText="1"/>
    </xf>
    <xf numFmtId="0" fontId="69" fillId="6" borderId="1" xfId="0" applyFont="1" applyFill="1" applyBorder="1" applyAlignment="1">
      <alignment horizontal="left" vertical="center" wrapText="1"/>
    </xf>
    <xf numFmtId="0" fontId="69" fillId="6" borderId="3" xfId="0" applyFont="1" applyFill="1" applyBorder="1" applyAlignment="1">
      <alignment horizontal="left" vertical="center" wrapText="1"/>
    </xf>
    <xf numFmtId="0" fontId="76" fillId="0" borderId="1" xfId="0" applyFont="1" applyBorder="1" applyAlignment="1">
      <alignment horizontal="center" vertical="center" wrapText="1"/>
    </xf>
    <xf numFmtId="0" fontId="76" fillId="0" borderId="3" xfId="0" applyFont="1" applyBorder="1" applyAlignment="1">
      <alignment horizontal="center" vertical="center" wrapText="1"/>
    </xf>
    <xf numFmtId="0" fontId="69" fillId="6" borderId="1" xfId="0" applyFont="1" applyFill="1" applyBorder="1" applyAlignment="1">
      <alignment horizontal="left" vertical="top" wrapText="1"/>
    </xf>
    <xf numFmtId="0" fontId="69" fillId="6" borderId="8" xfId="0" applyFont="1" applyFill="1" applyBorder="1" applyAlignment="1">
      <alignment horizontal="left" vertical="top" wrapText="1"/>
    </xf>
    <xf numFmtId="0" fontId="68" fillId="0" borderId="8" xfId="0" applyFont="1" applyBorder="1" applyAlignment="1">
      <alignment horizontal="center" vertical="center" wrapText="1"/>
    </xf>
    <xf numFmtId="0" fontId="68" fillId="0" borderId="39" xfId="0" applyFont="1" applyBorder="1" applyAlignment="1">
      <alignment horizontal="center" vertical="center" wrapText="1"/>
    </xf>
    <xf numFmtId="0" fontId="68" fillId="0" borderId="25" xfId="0" applyFont="1" applyBorder="1" applyAlignment="1">
      <alignment horizontal="center" vertical="center" wrapText="1"/>
    </xf>
    <xf numFmtId="0" fontId="68" fillId="0" borderId="26" xfId="0" applyFont="1" applyBorder="1" applyAlignment="1">
      <alignment horizontal="center" vertical="center" wrapText="1"/>
    </xf>
    <xf numFmtId="0" fontId="68" fillId="6" borderId="26" xfId="0" applyFont="1" applyFill="1" applyBorder="1" applyAlignment="1">
      <alignment horizontal="center" vertical="center" wrapText="1"/>
    </xf>
    <xf numFmtId="0" fontId="68" fillId="6" borderId="25" xfId="0" applyFont="1" applyFill="1" applyBorder="1" applyAlignment="1">
      <alignment horizontal="center" vertical="center" wrapText="1"/>
    </xf>
    <xf numFmtId="0" fontId="79" fillId="6" borderId="14" xfId="0" applyFont="1" applyFill="1" applyBorder="1" applyAlignment="1">
      <alignment horizontal="left" vertical="center" wrapText="1"/>
    </xf>
    <xf numFmtId="0" fontId="79" fillId="6" borderId="24" xfId="0" applyFont="1" applyFill="1" applyBorder="1" applyAlignment="1">
      <alignment horizontal="left" vertical="center" wrapText="1"/>
    </xf>
    <xf numFmtId="0" fontId="69" fillId="6" borderId="3" xfId="0" applyFont="1" applyFill="1" applyBorder="1" applyAlignment="1">
      <alignment horizontal="left" vertical="top" wrapText="1"/>
    </xf>
    <xf numFmtId="0" fontId="68" fillId="6" borderId="14" xfId="0" applyFont="1" applyFill="1" applyBorder="1" applyAlignment="1">
      <alignment horizontal="left" vertical="top" wrapText="1"/>
    </xf>
    <xf numFmtId="0" fontId="68" fillId="6" borderId="24" xfId="0" applyFont="1" applyFill="1" applyBorder="1" applyAlignment="1">
      <alignment horizontal="left" vertical="top" wrapText="1"/>
    </xf>
    <xf numFmtId="0" fontId="68" fillId="6" borderId="27" xfId="0" applyFont="1" applyFill="1" applyBorder="1" applyAlignment="1">
      <alignment horizontal="left" vertical="top" wrapText="1"/>
    </xf>
    <xf numFmtId="49" fontId="68" fillId="6" borderId="39" xfId="0" applyNumberFormat="1" applyFont="1" applyFill="1" applyBorder="1" applyAlignment="1">
      <alignment horizontal="center" vertical="center" wrapText="1"/>
    </xf>
    <xf numFmtId="0" fontId="76" fillId="6" borderId="2" xfId="0" applyFont="1" applyFill="1" applyBorder="1" applyAlignment="1">
      <alignment horizontal="center" vertical="center" wrapText="1"/>
    </xf>
    <xf numFmtId="49" fontId="83" fillId="6" borderId="26" xfId="0" applyNumberFormat="1" applyFont="1" applyFill="1" applyBorder="1" applyAlignment="1">
      <alignment horizontal="center" vertical="center" wrapText="1"/>
    </xf>
    <xf numFmtId="49" fontId="83" fillId="6" borderId="25" xfId="0" applyNumberFormat="1" applyFont="1" applyFill="1" applyBorder="1" applyAlignment="1">
      <alignment horizontal="center" vertical="center" wrapText="1"/>
    </xf>
    <xf numFmtId="0" fontId="69" fillId="6" borderId="24" xfId="0" applyFont="1" applyFill="1" applyBorder="1" applyAlignment="1">
      <alignment horizontal="left" vertical="top" wrapText="1"/>
    </xf>
    <xf numFmtId="0" fontId="68" fillId="6" borderId="23" xfId="0" applyFont="1" applyFill="1" applyBorder="1" applyAlignment="1">
      <alignment horizontal="center" vertical="center" wrapText="1"/>
    </xf>
    <xf numFmtId="0" fontId="79" fillId="6" borderId="48" xfId="0" applyFont="1" applyFill="1" applyBorder="1" applyAlignment="1">
      <alignment horizontal="left" wrapText="1"/>
    </xf>
    <xf numFmtId="0" fontId="79" fillId="6" borderId="49" xfId="0" applyFont="1" applyFill="1" applyBorder="1" applyAlignment="1">
      <alignment horizontal="left" wrapText="1"/>
    </xf>
    <xf numFmtId="0" fontId="79" fillId="6" borderId="14" xfId="0" applyFont="1" applyFill="1" applyBorder="1" applyAlignment="1">
      <alignment horizontal="left" vertical="top" wrapText="1"/>
    </xf>
    <xf numFmtId="0" fontId="79" fillId="6" borderId="24" xfId="0" applyFont="1" applyFill="1" applyBorder="1" applyAlignment="1">
      <alignment horizontal="left" vertical="top" wrapText="1"/>
    </xf>
    <xf numFmtId="0" fontId="79" fillId="0" borderId="14" xfId="0" applyFont="1" applyFill="1" applyBorder="1" applyAlignment="1">
      <alignment horizontal="left" vertical="top" wrapText="1"/>
    </xf>
    <xf numFmtId="0" fontId="79" fillId="0" borderId="24" xfId="0" applyFont="1" applyFill="1" applyBorder="1" applyAlignment="1">
      <alignment horizontal="left" vertical="top" wrapText="1"/>
    </xf>
    <xf numFmtId="0" fontId="69" fillId="0" borderId="1" xfId="0" applyFont="1" applyBorder="1" applyAlignment="1">
      <alignment horizontal="left" vertical="top" wrapText="1"/>
    </xf>
    <xf numFmtId="0" fontId="69" fillId="0" borderId="3" xfId="0" applyFont="1" applyBorder="1" applyAlignment="1">
      <alignment horizontal="left" vertical="top" wrapText="1"/>
    </xf>
    <xf numFmtId="0" fontId="68" fillId="6" borderId="6" xfId="0" applyFont="1" applyFill="1" applyBorder="1" applyAlignment="1">
      <alignment horizontal="center" vertical="center" wrapText="1"/>
    </xf>
    <xf numFmtId="0" fontId="68" fillId="6" borderId="4" xfId="0" applyFont="1" applyFill="1" applyBorder="1" applyAlignment="1">
      <alignment horizontal="center" vertical="center" wrapText="1"/>
    </xf>
    <xf numFmtId="0" fontId="68" fillId="6" borderId="7" xfId="0" applyFont="1" applyFill="1" applyBorder="1" applyAlignment="1">
      <alignment horizontal="center" vertical="center" wrapText="1"/>
    </xf>
    <xf numFmtId="0" fontId="68" fillId="6" borderId="11" xfId="0" applyFont="1" applyFill="1" applyBorder="1" applyAlignment="1">
      <alignment horizontal="center" vertical="center" wrapText="1"/>
    </xf>
    <xf numFmtId="0" fontId="69" fillId="0" borderId="24" xfId="0" applyFont="1" applyFill="1" applyBorder="1" applyAlignment="1">
      <alignment horizontal="left" vertical="top" wrapText="1"/>
    </xf>
    <xf numFmtId="0" fontId="68" fillId="0" borderId="14" xfId="0" applyFont="1" applyBorder="1" applyAlignment="1">
      <alignment horizontal="left" vertical="top" wrapText="1"/>
    </xf>
    <xf numFmtId="0" fontId="69" fillId="0" borderId="24" xfId="0" applyFont="1" applyBorder="1" applyAlignment="1">
      <alignment horizontal="left" vertical="top" wrapText="1"/>
    </xf>
    <xf numFmtId="0" fontId="68" fillId="6" borderId="8" xfId="0" applyFont="1" applyFill="1" applyBorder="1" applyAlignment="1">
      <alignment horizontal="center" vertical="center" wrapText="1"/>
    </xf>
    <xf numFmtId="0" fontId="68" fillId="0" borderId="23" xfId="0" applyFont="1" applyFill="1" applyBorder="1" applyAlignment="1">
      <alignment horizontal="center" vertical="center" wrapText="1"/>
    </xf>
    <xf numFmtId="0" fontId="68" fillId="0" borderId="2" xfId="0" applyFont="1" applyFill="1" applyBorder="1" applyAlignment="1">
      <alignment horizontal="center" vertical="center" wrapText="1"/>
    </xf>
    <xf numFmtId="0" fontId="68" fillId="0" borderId="27" xfId="0" applyFont="1" applyFill="1" applyBorder="1" applyAlignment="1">
      <alignment horizontal="left" vertical="top" wrapText="1"/>
    </xf>
    <xf numFmtId="0" fontId="68" fillId="4" borderId="16" xfId="0" applyFont="1" applyFill="1" applyBorder="1" applyAlignment="1">
      <alignment horizontal="left" vertical="center" wrapText="1"/>
    </xf>
    <xf numFmtId="0" fontId="69" fillId="4" borderId="1" xfId="0" applyFont="1" applyFill="1" applyBorder="1" applyAlignment="1">
      <alignment horizontal="left" vertical="center" wrapText="1"/>
    </xf>
    <xf numFmtId="0" fontId="69" fillId="4" borderId="3" xfId="0" applyFont="1" applyFill="1" applyBorder="1" applyAlignment="1">
      <alignment horizontal="left" vertical="center" wrapText="1"/>
    </xf>
    <xf numFmtId="0" fontId="68" fillId="4" borderId="22" xfId="0" applyFont="1" applyFill="1" applyBorder="1" applyAlignment="1">
      <alignment horizontal="left" vertical="center" wrapText="1"/>
    </xf>
    <xf numFmtId="0" fontId="68" fillId="4" borderId="23" xfId="0" applyFont="1" applyFill="1" applyBorder="1" applyAlignment="1">
      <alignment horizontal="center" vertical="top" wrapText="1"/>
    </xf>
    <xf numFmtId="0" fontId="68" fillId="4" borderId="2" xfId="0" applyFont="1" applyFill="1" applyBorder="1" applyAlignment="1">
      <alignment horizontal="center" vertical="top" wrapText="1"/>
    </xf>
    <xf numFmtId="0" fontId="68" fillId="4" borderId="21" xfId="0" applyFont="1" applyFill="1" applyBorder="1" applyAlignment="1">
      <alignment horizontal="center" vertical="top" wrapText="1"/>
    </xf>
    <xf numFmtId="49" fontId="76" fillId="0" borderId="41" xfId="0" applyNumberFormat="1" applyFont="1" applyFill="1" applyBorder="1" applyAlignment="1">
      <alignment horizontal="center" vertical="top" wrapText="1"/>
    </xf>
    <xf numFmtId="49" fontId="76" fillId="0" borderId="38" xfId="0" applyNumberFormat="1" applyFont="1" applyFill="1" applyBorder="1" applyAlignment="1">
      <alignment horizontal="center" vertical="top" wrapText="1"/>
    </xf>
    <xf numFmtId="0" fontId="71" fillId="4" borderId="21" xfId="0" applyFont="1" applyFill="1" applyBorder="1" applyAlignment="1">
      <alignment horizontal="center" vertical="center" wrapText="1"/>
    </xf>
    <xf numFmtId="0" fontId="71" fillId="4" borderId="3" xfId="0" applyFont="1" applyFill="1" applyBorder="1" applyAlignment="1">
      <alignment horizontal="center" vertical="center" wrapText="1"/>
    </xf>
    <xf numFmtId="0" fontId="77" fillId="0" borderId="27" xfId="0" applyFont="1" applyFill="1" applyBorder="1" applyAlignment="1">
      <alignment horizontal="left" vertical="top" wrapText="1"/>
    </xf>
    <xf numFmtId="0" fontId="77" fillId="0" borderId="16" xfId="0" applyFont="1" applyFill="1" applyBorder="1" applyAlignment="1">
      <alignment horizontal="left" vertical="top" wrapText="1"/>
    </xf>
    <xf numFmtId="0" fontId="76" fillId="0" borderId="22" xfId="0" applyFont="1" applyFill="1" applyBorder="1" applyAlignment="1">
      <alignment horizontal="left" vertical="center" wrapText="1"/>
    </xf>
    <xf numFmtId="0" fontId="76" fillId="0" borderId="24" xfId="0" applyFont="1" applyFill="1" applyBorder="1" applyAlignment="1">
      <alignment horizontal="left" vertical="center" wrapText="1"/>
    </xf>
    <xf numFmtId="0" fontId="69" fillId="0" borderId="21" xfId="0" applyFont="1" applyFill="1" applyBorder="1" applyAlignment="1">
      <alignment horizontal="center" vertical="center" wrapText="1"/>
    </xf>
    <xf numFmtId="0" fontId="69" fillId="0" borderId="8" xfId="0" applyFont="1" applyFill="1" applyBorder="1" applyAlignment="1">
      <alignment horizontal="center" vertical="center" wrapText="1"/>
    </xf>
    <xf numFmtId="0" fontId="69" fillId="0" borderId="17" xfId="0" applyFont="1" applyFill="1" applyBorder="1" applyAlignment="1">
      <alignment horizontal="center" vertical="center" wrapText="1"/>
    </xf>
    <xf numFmtId="0" fontId="68" fillId="0" borderId="21" xfId="0" applyFont="1" applyFill="1" applyBorder="1" applyAlignment="1">
      <alignment horizontal="center" vertical="center" wrapText="1"/>
    </xf>
    <xf numFmtId="0" fontId="76" fillId="0" borderId="14" xfId="0" applyFont="1" applyFill="1" applyBorder="1" applyAlignment="1">
      <alignment horizontal="left" vertical="top" wrapText="1"/>
    </xf>
    <xf numFmtId="0" fontId="76" fillId="0" borderId="24" xfId="0" applyFont="1" applyFill="1" applyBorder="1" applyAlignment="1">
      <alignment horizontal="left" vertical="top" wrapText="1"/>
    </xf>
    <xf numFmtId="0" fontId="68" fillId="9" borderId="14" xfId="0" applyFont="1" applyFill="1" applyBorder="1" applyAlignment="1">
      <alignment horizontal="left" vertical="center" wrapText="1"/>
    </xf>
    <xf numFmtId="0" fontId="68" fillId="9" borderId="24" xfId="0" applyFont="1" applyFill="1" applyBorder="1" applyAlignment="1">
      <alignment horizontal="left" vertical="center" wrapText="1"/>
    </xf>
    <xf numFmtId="0" fontId="69" fillId="9" borderId="21" xfId="0" applyFont="1" applyFill="1" applyBorder="1" applyAlignment="1">
      <alignment horizontal="left" vertical="center" wrapText="1"/>
    </xf>
    <xf numFmtId="0" fontId="69" fillId="9" borderId="8" xfId="0" applyFont="1" applyFill="1" applyBorder="1" applyAlignment="1">
      <alignment horizontal="left" vertical="center" wrapText="1"/>
    </xf>
    <xf numFmtId="0" fontId="69" fillId="9" borderId="17" xfId="0" applyFont="1" applyFill="1" applyBorder="1" applyAlignment="1">
      <alignment horizontal="left" vertical="center" wrapText="1"/>
    </xf>
    <xf numFmtId="0" fontId="68" fillId="9" borderId="8" xfId="0" applyFont="1" applyFill="1" applyBorder="1" applyAlignment="1">
      <alignment horizontal="center" vertical="center" wrapText="1"/>
    </xf>
    <xf numFmtId="0" fontId="68" fillId="9" borderId="17" xfId="0" applyFont="1" applyFill="1" applyBorder="1" applyAlignment="1">
      <alignment horizontal="center" vertical="center" wrapText="1"/>
    </xf>
    <xf numFmtId="0" fontId="68" fillId="9" borderId="27" xfId="0" applyFont="1" applyFill="1" applyBorder="1" applyAlignment="1">
      <alignment horizontal="left" vertical="center" wrapText="1"/>
    </xf>
    <xf numFmtId="0" fontId="68" fillId="9" borderId="16" xfId="0" applyFont="1" applyFill="1" applyBorder="1" applyAlignment="1">
      <alignment horizontal="left" vertical="center" wrapText="1"/>
    </xf>
    <xf numFmtId="0" fontId="76" fillId="0" borderId="14" xfId="0" applyFont="1" applyFill="1" applyBorder="1" applyAlignment="1">
      <alignment horizontal="left" vertical="center" wrapText="1"/>
    </xf>
    <xf numFmtId="0" fontId="76" fillId="0" borderId="27" xfId="0" applyFont="1" applyFill="1" applyBorder="1" applyAlignment="1">
      <alignment horizontal="left" vertical="center" wrapText="1"/>
    </xf>
    <xf numFmtId="0" fontId="71" fillId="10" borderId="1" xfId="0" applyFont="1" applyFill="1" applyBorder="1" applyAlignment="1">
      <alignment horizontal="center" vertical="center" wrapText="1"/>
    </xf>
    <xf numFmtId="0" fontId="71" fillId="10" borderId="3" xfId="0" applyFont="1" applyFill="1" applyBorder="1" applyAlignment="1">
      <alignment horizontal="center" vertical="center" wrapText="1"/>
    </xf>
    <xf numFmtId="0" fontId="68" fillId="10" borderId="1" xfId="0" applyFont="1" applyFill="1" applyBorder="1" applyAlignment="1">
      <alignment horizontal="center" vertical="center" wrapText="1"/>
    </xf>
    <xf numFmtId="0" fontId="68" fillId="10" borderId="3" xfId="0" applyFont="1" applyFill="1" applyBorder="1" applyAlignment="1">
      <alignment horizontal="center" vertical="center" wrapText="1"/>
    </xf>
    <xf numFmtId="49" fontId="68" fillId="10" borderId="26" xfId="0" applyNumberFormat="1" applyFont="1" applyFill="1" applyBorder="1" applyAlignment="1">
      <alignment horizontal="center" vertical="center" wrapText="1"/>
    </xf>
    <xf numFmtId="49" fontId="68" fillId="10" borderId="25" xfId="0" applyNumberFormat="1" applyFont="1" applyFill="1" applyBorder="1" applyAlignment="1">
      <alignment horizontal="center" vertical="center" wrapText="1"/>
    </xf>
    <xf numFmtId="0" fontId="69" fillId="0" borderId="8" xfId="0" applyFont="1" applyFill="1" applyBorder="1" applyAlignment="1">
      <alignment horizontal="left" vertical="center" wrapText="1"/>
    </xf>
    <xf numFmtId="49" fontId="68" fillId="0" borderId="1" xfId="0" applyNumberFormat="1" applyFont="1" applyFill="1" applyBorder="1" applyAlignment="1">
      <alignment horizontal="center" vertical="center" wrapText="1"/>
    </xf>
    <xf numFmtId="49" fontId="68" fillId="0" borderId="8" xfId="0" applyNumberFormat="1" applyFont="1" applyFill="1" applyBorder="1" applyAlignment="1">
      <alignment horizontal="center" vertical="center" wrapText="1"/>
    </xf>
    <xf numFmtId="49" fontId="68" fillId="0" borderId="17" xfId="0" applyNumberFormat="1" applyFont="1" applyFill="1" applyBorder="1" applyAlignment="1">
      <alignment horizontal="center" vertical="center" wrapText="1"/>
    </xf>
    <xf numFmtId="49" fontId="68" fillId="0" borderId="28" xfId="0" applyNumberFormat="1" applyFont="1" applyFill="1" applyBorder="1" applyAlignment="1">
      <alignment horizontal="center" vertical="center" wrapText="1"/>
    </xf>
    <xf numFmtId="0" fontId="68" fillId="0" borderId="27" xfId="0" applyFont="1" applyFill="1" applyBorder="1" applyAlignment="1">
      <alignment horizontal="left" vertical="center" wrapText="1"/>
    </xf>
    <xf numFmtId="0" fontId="68" fillId="0" borderId="16" xfId="0" applyFont="1" applyFill="1" applyBorder="1" applyAlignment="1">
      <alignment horizontal="left" vertical="center" wrapText="1"/>
    </xf>
    <xf numFmtId="0" fontId="68" fillId="10" borderId="14" xfId="0" applyFont="1" applyFill="1" applyBorder="1" applyAlignment="1">
      <alignment horizontal="left" vertical="center" wrapText="1"/>
    </xf>
    <xf numFmtId="0" fontId="68" fillId="10" borderId="24" xfId="0" applyFont="1" applyFill="1" applyBorder="1" applyAlignment="1">
      <alignment horizontal="left" vertical="center" wrapText="1"/>
    </xf>
    <xf numFmtId="0" fontId="71" fillId="0" borderId="1" xfId="0" applyFont="1" applyFill="1" applyBorder="1" applyAlignment="1">
      <alignment horizontal="center" vertical="center" wrapText="1"/>
    </xf>
    <xf numFmtId="0" fontId="71" fillId="0" borderId="3" xfId="0" applyFont="1" applyFill="1" applyBorder="1" applyAlignment="1">
      <alignment horizontal="center" vertical="center" wrapText="1"/>
    </xf>
    <xf numFmtId="0" fontId="71" fillId="6" borderId="1" xfId="0" applyFont="1" applyFill="1" applyBorder="1" applyAlignment="1">
      <alignment horizontal="center" vertical="center" wrapText="1"/>
    </xf>
    <xf numFmtId="0" fontId="71" fillId="6" borderId="3" xfId="0" applyFont="1" applyFill="1" applyBorder="1" applyAlignment="1">
      <alignment horizontal="center" vertical="center" wrapText="1"/>
    </xf>
    <xf numFmtId="0" fontId="68" fillId="10" borderId="8" xfId="0" applyFont="1" applyFill="1" applyBorder="1" applyAlignment="1">
      <alignment horizontal="center" vertical="center" wrapText="1"/>
    </xf>
    <xf numFmtId="0" fontId="105" fillId="0" borderId="0" xfId="0" applyFont="1" applyAlignment="1">
      <alignment horizontal="left" vertical="top"/>
    </xf>
    <xf numFmtId="0" fontId="102" fillId="0" borderId="0" xfId="0" applyFont="1" applyAlignment="1">
      <alignment horizontal="left"/>
    </xf>
    <xf numFmtId="0" fontId="101" fillId="0" borderId="0" xfId="0" applyFont="1" applyAlignment="1">
      <alignment horizontal="center" vertical="center"/>
    </xf>
    <xf numFmtId="0" fontId="98" fillId="0" borderId="0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top" wrapText="1"/>
    </xf>
    <xf numFmtId="0" fontId="63" fillId="0" borderId="2" xfId="0" applyFont="1" applyBorder="1" applyAlignment="1">
      <alignment horizontal="center" vertical="center" wrapText="1"/>
    </xf>
    <xf numFmtId="0" fontId="98" fillId="0" borderId="0" xfId="0" applyFont="1" applyAlignment="1">
      <alignment horizontal="center"/>
    </xf>
    <xf numFmtId="49" fontId="9" fillId="0" borderId="2" xfId="0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top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horizontal="left" wrapText="1"/>
    </xf>
    <xf numFmtId="0" fontId="3" fillId="4" borderId="24" xfId="0" applyFont="1" applyFill="1" applyBorder="1" applyAlignment="1">
      <alignment horizontal="left" wrapText="1"/>
    </xf>
    <xf numFmtId="49" fontId="11" fillId="0" borderId="39" xfId="0" applyNumberFormat="1" applyFont="1" applyBorder="1" applyAlignment="1">
      <alignment horizontal="center" vertical="top" wrapText="1"/>
    </xf>
    <xf numFmtId="0" fontId="11" fillId="0" borderId="14" xfId="0" applyNumberFormat="1" applyFont="1" applyFill="1" applyBorder="1" applyAlignment="1">
      <alignment horizontal="left" vertical="center" wrapText="1"/>
    </xf>
    <xf numFmtId="0" fontId="11" fillId="0" borderId="24" xfId="0" applyNumberFormat="1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49" fontId="11" fillId="0" borderId="39" xfId="0" applyNumberFormat="1" applyFont="1" applyBorder="1" applyAlignment="1">
      <alignment horizontal="center" vertical="center" wrapText="1"/>
    </xf>
    <xf numFmtId="49" fontId="11" fillId="0" borderId="25" xfId="0" applyNumberFormat="1" applyFont="1" applyBorder="1" applyAlignment="1">
      <alignment horizontal="center" vertical="center" wrapText="1"/>
    </xf>
    <xf numFmtId="0" fontId="46" fillId="0" borderId="27" xfId="0" applyFont="1" applyBorder="1" applyAlignment="1">
      <alignment horizontal="left" wrapText="1"/>
    </xf>
    <xf numFmtId="0" fontId="46" fillId="0" borderId="24" xfId="0" applyFont="1" applyBorder="1" applyAlignment="1">
      <alignment horizontal="left" wrapText="1"/>
    </xf>
    <xf numFmtId="0" fontId="32" fillId="6" borderId="14" xfId="0" applyFont="1" applyFill="1" applyBorder="1" applyAlignment="1">
      <alignment horizontal="left" vertical="center" wrapText="1"/>
    </xf>
    <xf numFmtId="0" fontId="32" fillId="6" borderId="24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2"/>
  <sheetViews>
    <sheetView tabSelected="1" view="pageBreakPreview" topLeftCell="A349" zoomScale="90" zoomScaleNormal="100" zoomScaleSheetLayoutView="90" workbookViewId="0">
      <selection activeCell="A351" sqref="A351:A352"/>
    </sheetView>
  </sheetViews>
  <sheetFormatPr defaultRowHeight="1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31.140625" customWidth="1"/>
    <col min="8" max="8" width="14.42578125" hidden="1" customWidth="1"/>
    <col min="9" max="9" width="15.28515625" hidden="1" customWidth="1"/>
    <col min="10" max="10" width="19.42578125" hidden="1" customWidth="1"/>
    <col min="11" max="11" width="19.5703125" hidden="1" customWidth="1"/>
    <col min="12" max="13" width="0" hidden="1" customWidth="1"/>
  </cols>
  <sheetData>
    <row r="1" spans="1:9" ht="78.75" customHeight="1">
      <c r="A1" s="1364" t="s">
        <v>1175</v>
      </c>
      <c r="B1" s="1365"/>
      <c r="C1" s="1365"/>
      <c r="D1" s="1365"/>
      <c r="E1" s="1365"/>
      <c r="F1" s="1365"/>
      <c r="G1" s="1366"/>
    </row>
    <row r="2" spans="1:9" ht="20.25">
      <c r="A2" s="1367" t="s">
        <v>871</v>
      </c>
      <c r="B2" s="1368"/>
      <c r="C2" s="1368"/>
      <c r="D2" s="1368"/>
      <c r="E2" s="1368"/>
      <c r="F2" s="1368"/>
      <c r="G2" s="1057" t="s">
        <v>1361</v>
      </c>
    </row>
    <row r="3" spans="1:9" ht="18.75">
      <c r="A3" s="1369" t="s">
        <v>410</v>
      </c>
      <c r="B3" s="1370"/>
      <c r="C3" s="1370"/>
      <c r="D3" s="1370"/>
      <c r="E3" s="1370"/>
      <c r="F3" s="1370"/>
      <c r="G3" s="1371"/>
    </row>
    <row r="4" spans="1:9" ht="18.75">
      <c r="A4" s="326"/>
      <c r="B4" s="1370" t="s">
        <v>3</v>
      </c>
      <c r="C4" s="1370"/>
      <c r="D4" s="1370"/>
      <c r="E4" s="1370"/>
      <c r="F4" s="327"/>
      <c r="G4" s="328"/>
    </row>
    <row r="5" spans="1:9" ht="20.25" thickBot="1">
      <c r="A5" s="1372" t="s">
        <v>411</v>
      </c>
      <c r="B5" s="1373"/>
      <c r="C5" s="1373"/>
      <c r="D5" s="1373"/>
      <c r="E5" s="1373"/>
      <c r="F5" s="1373"/>
      <c r="G5" s="1374"/>
      <c r="H5" s="248"/>
    </row>
    <row r="6" spans="1:9" ht="81.75" customHeight="1" thickBot="1">
      <c r="A6" s="418" t="s">
        <v>4</v>
      </c>
      <c r="B6" s="419" t="s">
        <v>520</v>
      </c>
      <c r="C6" s="419" t="s">
        <v>19</v>
      </c>
      <c r="D6" s="419" t="s">
        <v>5</v>
      </c>
      <c r="E6" s="419" t="s">
        <v>6</v>
      </c>
      <c r="F6" s="419" t="s">
        <v>7</v>
      </c>
      <c r="G6" s="420" t="s">
        <v>8</v>
      </c>
    </row>
    <row r="7" spans="1:9" ht="19.5" customHeight="1" thickBot="1">
      <c r="A7" s="215">
        <v>1</v>
      </c>
      <c r="B7" s="216">
        <v>2</v>
      </c>
      <c r="C7" s="216">
        <v>3</v>
      </c>
      <c r="D7" s="217">
        <v>4</v>
      </c>
      <c r="E7" s="216">
        <v>5</v>
      </c>
      <c r="F7" s="218">
        <v>6</v>
      </c>
      <c r="G7" s="217">
        <v>7</v>
      </c>
    </row>
    <row r="8" spans="1:9" ht="27" customHeight="1">
      <c r="A8" s="1354" t="s">
        <v>1196</v>
      </c>
      <c r="B8" s="1161" t="s">
        <v>1180</v>
      </c>
      <c r="C8" s="1162">
        <v>2210</v>
      </c>
      <c r="D8" s="1119">
        <f>4200+7000-550</f>
        <v>10650</v>
      </c>
      <c r="E8" s="1163" t="s">
        <v>181</v>
      </c>
      <c r="F8" s="1163" t="s">
        <v>111</v>
      </c>
      <c r="G8" s="1164" t="s">
        <v>62</v>
      </c>
    </row>
    <row r="9" spans="1:9" ht="34.5" customHeight="1" thickBot="1">
      <c r="A9" s="1355"/>
      <c r="B9" s="1160"/>
      <c r="C9" s="1158"/>
      <c r="D9" s="939" t="s">
        <v>1302</v>
      </c>
      <c r="E9" s="1157"/>
      <c r="F9" s="1157"/>
      <c r="G9" s="1165" t="s">
        <v>1305</v>
      </c>
    </row>
    <row r="10" spans="1:9" ht="45" customHeight="1">
      <c r="A10" s="1352" t="s">
        <v>1178</v>
      </c>
      <c r="B10" s="1089" t="s">
        <v>1181</v>
      </c>
      <c r="C10" s="1090">
        <v>2210</v>
      </c>
      <c r="D10" s="190">
        <v>1800</v>
      </c>
      <c r="E10" s="1357" t="s">
        <v>1098</v>
      </c>
      <c r="F10" s="1086" t="s">
        <v>110</v>
      </c>
      <c r="G10" s="1091" t="s">
        <v>62</v>
      </c>
    </row>
    <row r="11" spans="1:9" ht="45" customHeight="1" thickBot="1">
      <c r="A11" s="1353"/>
      <c r="B11" s="1088"/>
      <c r="C11" s="1087"/>
      <c r="D11" s="1093" t="s">
        <v>1179</v>
      </c>
      <c r="E11" s="1358"/>
      <c r="F11" s="1085"/>
      <c r="G11" s="1092"/>
    </row>
    <row r="12" spans="1:9" ht="45" customHeight="1">
      <c r="A12" s="1354" t="s">
        <v>1195</v>
      </c>
      <c r="B12" s="1161" t="s">
        <v>1183</v>
      </c>
      <c r="C12" s="1162">
        <v>2210</v>
      </c>
      <c r="D12" s="1119">
        <f>1000+810+5900-288</f>
        <v>7422</v>
      </c>
      <c r="E12" s="1163" t="s">
        <v>181</v>
      </c>
      <c r="F12" s="1163" t="s">
        <v>111</v>
      </c>
      <c r="G12" s="1164" t="s">
        <v>1303</v>
      </c>
      <c r="I12" s="1118"/>
    </row>
    <row r="13" spans="1:9" ht="32.25" customHeight="1">
      <c r="A13" s="1355"/>
      <c r="B13" s="1160"/>
      <c r="C13" s="1158"/>
      <c r="D13" s="1166" t="s">
        <v>1306</v>
      </c>
      <c r="E13" s="1157"/>
      <c r="F13" s="1157"/>
      <c r="G13" s="1165"/>
    </row>
    <row r="14" spans="1:9" ht="48.75" customHeight="1">
      <c r="A14" s="1285" t="s">
        <v>1186</v>
      </c>
      <c r="B14" s="898" t="s">
        <v>1182</v>
      </c>
      <c r="C14" s="899">
        <v>2210</v>
      </c>
      <c r="D14" s="938">
        <f>90000+5000+5000+10000+6000+1800+8000+3000+1000+4500+6000+500+800+800-17710-11624.28</f>
        <v>113065.72</v>
      </c>
      <c r="E14" s="1095" t="s">
        <v>1098</v>
      </c>
      <c r="F14" s="1094" t="s">
        <v>110</v>
      </c>
      <c r="G14" s="1101" t="s">
        <v>1303</v>
      </c>
    </row>
    <row r="15" spans="1:9" ht="50.25" customHeight="1" thickBot="1">
      <c r="A15" s="1298"/>
      <c r="B15" s="1096"/>
      <c r="C15" s="902"/>
      <c r="D15" s="1077" t="s">
        <v>1304</v>
      </c>
      <c r="E15" s="1102" t="s">
        <v>1020</v>
      </c>
      <c r="F15" s="1097"/>
      <c r="G15" s="1098"/>
      <c r="H15" s="92"/>
    </row>
    <row r="16" spans="1:9" ht="37.5" customHeight="1">
      <c r="A16" s="342" t="s">
        <v>1236</v>
      </c>
      <c r="B16" s="62" t="s">
        <v>1183</v>
      </c>
      <c r="C16" s="277">
        <v>2210</v>
      </c>
      <c r="D16" s="132">
        <f>3629-539</f>
        <v>3090</v>
      </c>
      <c r="E16" s="1390" t="s">
        <v>1212</v>
      </c>
      <c r="F16" s="1115" t="s">
        <v>248</v>
      </c>
      <c r="G16" s="1375" t="s">
        <v>1237</v>
      </c>
      <c r="H16" s="92"/>
    </row>
    <row r="17" spans="1:8" ht="37.5" customHeight="1" thickBot="1">
      <c r="A17" s="342"/>
      <c r="B17" s="111"/>
      <c r="C17" s="277"/>
      <c r="D17" s="110" t="s">
        <v>1326</v>
      </c>
      <c r="E17" s="1302"/>
      <c r="F17" s="1113"/>
      <c r="G17" s="1376"/>
      <c r="H17" s="92"/>
    </row>
    <row r="18" spans="1:8" ht="26.25" customHeight="1">
      <c r="A18" s="1299" t="s">
        <v>1354</v>
      </c>
      <c r="B18" s="62" t="s">
        <v>1287</v>
      </c>
      <c r="C18" s="1301">
        <v>2210</v>
      </c>
      <c r="D18" s="108">
        <f>14081+4839</f>
        <v>18920</v>
      </c>
      <c r="E18" s="1390" t="s">
        <v>1212</v>
      </c>
      <c r="F18" s="1114" t="s">
        <v>342</v>
      </c>
      <c r="G18" s="274" t="s">
        <v>57</v>
      </c>
    </row>
    <row r="19" spans="1:8" ht="37.5" customHeight="1">
      <c r="A19" s="1300"/>
      <c r="B19" s="321"/>
      <c r="C19" s="1302"/>
      <c r="D19" s="110" t="s">
        <v>1316</v>
      </c>
      <c r="E19" s="1302"/>
      <c r="F19" s="2"/>
      <c r="G19" s="337" t="s">
        <v>1317</v>
      </c>
      <c r="H19" s="92"/>
    </row>
    <row r="20" spans="1:8" ht="28.5" hidden="1" customHeight="1">
      <c r="A20" s="1359" t="s">
        <v>563</v>
      </c>
      <c r="B20" s="62" t="s">
        <v>260</v>
      </c>
      <c r="C20" s="1301">
        <v>2210</v>
      </c>
      <c r="D20" s="108">
        <v>0</v>
      </c>
      <c r="E20" s="1301" t="s">
        <v>181</v>
      </c>
      <c r="F20" s="287" t="s">
        <v>227</v>
      </c>
      <c r="G20" s="274" t="s">
        <v>57</v>
      </c>
      <c r="H20" s="92"/>
    </row>
    <row r="21" spans="1:8" ht="37.5" hidden="1" customHeight="1">
      <c r="A21" s="1360"/>
      <c r="B21" s="321"/>
      <c r="C21" s="1302"/>
      <c r="D21" s="110" t="s">
        <v>564</v>
      </c>
      <c r="E21" s="1302"/>
      <c r="F21" s="2"/>
      <c r="G21" s="337"/>
      <c r="H21" s="92"/>
    </row>
    <row r="22" spans="1:8" ht="37.5" hidden="1" customHeight="1">
      <c r="A22" s="1359" t="s">
        <v>237</v>
      </c>
      <c r="B22" s="62" t="s">
        <v>212</v>
      </c>
      <c r="C22" s="1301">
        <v>2210</v>
      </c>
      <c r="D22" s="108">
        <v>0</v>
      </c>
      <c r="E22" s="1301" t="s">
        <v>181</v>
      </c>
      <c r="F22" s="287" t="s">
        <v>227</v>
      </c>
      <c r="G22" s="274" t="s">
        <v>57</v>
      </c>
      <c r="H22" s="92"/>
    </row>
    <row r="23" spans="1:8" ht="37.5" hidden="1" customHeight="1">
      <c r="A23" s="1360"/>
      <c r="B23" s="321"/>
      <c r="C23" s="1302"/>
      <c r="D23" s="110" t="s">
        <v>236</v>
      </c>
      <c r="E23" s="1302"/>
      <c r="F23" s="2"/>
      <c r="G23" s="337"/>
      <c r="H23" s="92"/>
    </row>
    <row r="24" spans="1:8" ht="37.5" hidden="1" customHeight="1">
      <c r="A24" s="343" t="s">
        <v>230</v>
      </c>
      <c r="B24" s="122" t="s">
        <v>231</v>
      </c>
      <c r="C24" s="287">
        <v>2210</v>
      </c>
      <c r="D24" s="108">
        <v>0</v>
      </c>
      <c r="E24" s="1301" t="s">
        <v>181</v>
      </c>
      <c r="F24" s="287" t="s">
        <v>227</v>
      </c>
      <c r="G24" s="274" t="s">
        <v>57</v>
      </c>
      <c r="H24" s="92"/>
    </row>
    <row r="25" spans="1:8" ht="25.5" hidden="1" customHeight="1">
      <c r="A25" s="344"/>
      <c r="B25" s="321"/>
      <c r="C25" s="288"/>
      <c r="D25" s="110" t="s">
        <v>232</v>
      </c>
      <c r="E25" s="1302"/>
      <c r="F25" s="2"/>
      <c r="G25" s="337"/>
      <c r="H25" s="92"/>
    </row>
    <row r="26" spans="1:8" ht="37.5" hidden="1" customHeight="1">
      <c r="A26" s="338" t="s">
        <v>209</v>
      </c>
      <c r="B26" s="107" t="s">
        <v>205</v>
      </c>
      <c r="C26" s="322">
        <v>2210</v>
      </c>
      <c r="D26" s="121">
        <v>0</v>
      </c>
      <c r="E26" s="1356" t="s">
        <v>181</v>
      </c>
      <c r="F26" s="1356" t="s">
        <v>111</v>
      </c>
      <c r="G26" s="345" t="s">
        <v>57</v>
      </c>
    </row>
    <row r="27" spans="1:8" ht="37.5" hidden="1" customHeight="1">
      <c r="A27" s="346"/>
      <c r="B27" s="301"/>
      <c r="C27" s="276"/>
      <c r="D27" s="110" t="s">
        <v>206</v>
      </c>
      <c r="E27" s="1263"/>
      <c r="F27" s="1263"/>
      <c r="G27" s="340"/>
      <c r="H27" s="92"/>
    </row>
    <row r="28" spans="1:8" ht="37.5" hidden="1" customHeight="1">
      <c r="A28" s="1359" t="s">
        <v>213</v>
      </c>
      <c r="B28" s="62" t="s">
        <v>212</v>
      </c>
      <c r="C28" s="1301">
        <v>2210</v>
      </c>
      <c r="D28" s="108">
        <v>0</v>
      </c>
      <c r="E28" s="1301" t="s">
        <v>181</v>
      </c>
      <c r="F28" s="287" t="s">
        <v>111</v>
      </c>
      <c r="G28" s="274" t="s">
        <v>57</v>
      </c>
      <c r="H28" s="92"/>
    </row>
    <row r="29" spans="1:8" ht="37.5" hidden="1" customHeight="1">
      <c r="A29" s="1360"/>
      <c r="B29" s="321"/>
      <c r="C29" s="1302"/>
      <c r="D29" s="127" t="s">
        <v>211</v>
      </c>
      <c r="E29" s="1302"/>
      <c r="F29" s="2"/>
      <c r="G29" s="337"/>
      <c r="H29" s="92"/>
    </row>
    <row r="30" spans="1:8" ht="27.75" hidden="1" customHeight="1">
      <c r="A30" s="1249" t="s">
        <v>918</v>
      </c>
      <c r="B30" s="63" t="s">
        <v>89</v>
      </c>
      <c r="C30" s="287">
        <v>2210</v>
      </c>
      <c r="D30" s="80">
        <v>0</v>
      </c>
      <c r="E30" s="1301" t="s">
        <v>116</v>
      </c>
      <c r="F30" s="287" t="s">
        <v>29</v>
      </c>
      <c r="G30" s="1338" t="s">
        <v>57</v>
      </c>
    </row>
    <row r="31" spans="1:8" ht="37.5" hidden="1" customHeight="1">
      <c r="A31" s="1379"/>
      <c r="B31" s="32"/>
      <c r="C31" s="64"/>
      <c r="D31" s="158" t="s">
        <v>263</v>
      </c>
      <c r="E31" s="1302"/>
      <c r="F31" s="2"/>
      <c r="G31" s="1339"/>
    </row>
    <row r="32" spans="1:8" ht="37.5" hidden="1" customHeight="1">
      <c r="A32" s="1249" t="s">
        <v>814</v>
      </c>
      <c r="B32" s="65" t="s">
        <v>91</v>
      </c>
      <c r="C32" s="1301">
        <v>2210</v>
      </c>
      <c r="D32" s="161">
        <v>0</v>
      </c>
      <c r="E32" s="1301" t="s">
        <v>812</v>
      </c>
      <c r="F32" s="1301" t="s">
        <v>248</v>
      </c>
      <c r="G32" s="274" t="s">
        <v>57</v>
      </c>
    </row>
    <row r="33" spans="1:7" ht="37.5" hidden="1" customHeight="1">
      <c r="A33" s="1361"/>
      <c r="B33" s="321"/>
      <c r="C33" s="1302"/>
      <c r="D33" s="150" t="s">
        <v>824</v>
      </c>
      <c r="E33" s="1302"/>
      <c r="F33" s="1302"/>
      <c r="G33" s="306"/>
    </row>
    <row r="34" spans="1:7" ht="37.5" hidden="1" customHeight="1">
      <c r="A34" s="347" t="s">
        <v>92</v>
      </c>
      <c r="B34" s="66" t="s">
        <v>93</v>
      </c>
      <c r="C34" s="295">
        <v>2210</v>
      </c>
      <c r="D34" s="80">
        <f>73600-73600</f>
        <v>0</v>
      </c>
      <c r="E34" s="1301" t="s">
        <v>812</v>
      </c>
      <c r="F34" s="295" t="s">
        <v>29</v>
      </c>
      <c r="G34" s="274" t="s">
        <v>57</v>
      </c>
    </row>
    <row r="35" spans="1:7" ht="37.5" hidden="1" customHeight="1">
      <c r="A35" s="336"/>
      <c r="B35" s="22"/>
      <c r="C35" s="295"/>
      <c r="D35" s="110" t="s">
        <v>94</v>
      </c>
      <c r="E35" s="1302"/>
      <c r="F35" s="295"/>
      <c r="G35" s="306"/>
    </row>
    <row r="36" spans="1:7" ht="54.75" hidden="1" customHeight="1">
      <c r="A36" s="1359" t="s">
        <v>1092</v>
      </c>
      <c r="B36" s="66" t="s">
        <v>913</v>
      </c>
      <c r="C36" s="152">
        <v>2210</v>
      </c>
      <c r="D36" s="250">
        <v>0</v>
      </c>
      <c r="E36" s="1301" t="s">
        <v>1080</v>
      </c>
      <c r="F36" s="287" t="s">
        <v>23</v>
      </c>
      <c r="G36" s="274" t="s">
        <v>57</v>
      </c>
    </row>
    <row r="37" spans="1:7" ht="45" hidden="1" customHeight="1">
      <c r="A37" s="1377"/>
      <c r="B37" s="86"/>
      <c r="C37" s="153"/>
      <c r="D37" s="110" t="s">
        <v>915</v>
      </c>
      <c r="E37" s="1302"/>
      <c r="F37" s="288"/>
      <c r="G37" s="305"/>
    </row>
    <row r="38" spans="1:7" ht="37.5" hidden="1" customHeight="1">
      <c r="A38" s="343" t="s">
        <v>146</v>
      </c>
      <c r="B38" s="66" t="s">
        <v>145</v>
      </c>
      <c r="C38" s="152">
        <v>2210</v>
      </c>
      <c r="D38" s="249">
        <v>0</v>
      </c>
      <c r="E38" s="1301" t="s">
        <v>116</v>
      </c>
      <c r="F38" s="287" t="s">
        <v>120</v>
      </c>
      <c r="G38" s="274" t="s">
        <v>57</v>
      </c>
    </row>
    <row r="39" spans="1:7" ht="37.5" hidden="1" customHeight="1">
      <c r="A39" s="348"/>
      <c r="B39" s="86"/>
      <c r="C39" s="153"/>
      <c r="D39" s="110" t="s">
        <v>265</v>
      </c>
      <c r="E39" s="1302"/>
      <c r="F39" s="288"/>
      <c r="G39" s="349"/>
    </row>
    <row r="40" spans="1:7" ht="39" hidden="1" customHeight="1">
      <c r="A40" s="1307" t="s">
        <v>501</v>
      </c>
      <c r="B40" s="1340" t="s">
        <v>398</v>
      </c>
      <c r="C40" s="1313">
        <v>2210</v>
      </c>
      <c r="D40" s="250">
        <v>0</v>
      </c>
      <c r="E40" s="1309" t="s">
        <v>181</v>
      </c>
      <c r="F40" s="1309" t="s">
        <v>120</v>
      </c>
      <c r="G40" s="1320" t="s">
        <v>57</v>
      </c>
    </row>
    <row r="41" spans="1:7" ht="28.5" hidden="1" customHeight="1">
      <c r="A41" s="1308"/>
      <c r="B41" s="1341"/>
      <c r="C41" s="1314"/>
      <c r="D41" s="251" t="s">
        <v>503</v>
      </c>
      <c r="E41" s="1263"/>
      <c r="F41" s="1263"/>
      <c r="G41" s="1321"/>
    </row>
    <row r="42" spans="1:7" ht="24.75" hidden="1" customHeight="1">
      <c r="A42" s="1317" t="s">
        <v>95</v>
      </c>
      <c r="B42" s="81" t="s">
        <v>96</v>
      </c>
      <c r="C42" s="252">
        <v>2210</v>
      </c>
      <c r="D42" s="80">
        <v>0</v>
      </c>
      <c r="E42" s="1309" t="s">
        <v>116</v>
      </c>
      <c r="F42" s="1309" t="s">
        <v>29</v>
      </c>
      <c r="G42" s="1320" t="s">
        <v>97</v>
      </c>
    </row>
    <row r="43" spans="1:7" ht="37.5" hidden="1" customHeight="1">
      <c r="A43" s="1318"/>
      <c r="B43" s="253"/>
      <c r="C43" s="254"/>
      <c r="D43" s="158" t="s">
        <v>266</v>
      </c>
      <c r="E43" s="1263"/>
      <c r="F43" s="1263"/>
      <c r="G43" s="1321"/>
    </row>
    <row r="44" spans="1:7" ht="37.5" hidden="1" customHeight="1">
      <c r="A44" s="1317" t="s">
        <v>127</v>
      </c>
      <c r="B44" s="81" t="s">
        <v>98</v>
      </c>
      <c r="C44" s="1313">
        <v>2210</v>
      </c>
      <c r="D44" s="80">
        <v>0</v>
      </c>
      <c r="E44" s="1309" t="s">
        <v>268</v>
      </c>
      <c r="F44" s="1309" t="s">
        <v>29</v>
      </c>
      <c r="G44" s="1320" t="s">
        <v>62</v>
      </c>
    </row>
    <row r="45" spans="1:7" ht="29.25" hidden="1" customHeight="1" thickBot="1">
      <c r="A45" s="1318"/>
      <c r="B45" s="253"/>
      <c r="C45" s="1314"/>
      <c r="D45" s="158" t="s">
        <v>267</v>
      </c>
      <c r="E45" s="1263"/>
      <c r="F45" s="1263"/>
      <c r="G45" s="1321"/>
    </row>
    <row r="46" spans="1:7" ht="29.25" hidden="1" customHeight="1">
      <c r="A46" s="1317" t="s">
        <v>788</v>
      </c>
      <c r="B46" s="255" t="s">
        <v>925</v>
      </c>
      <c r="C46" s="252">
        <v>2210</v>
      </c>
      <c r="D46" s="143">
        <v>0</v>
      </c>
      <c r="E46" s="1378" t="s">
        <v>1094</v>
      </c>
      <c r="F46" s="1309" t="s">
        <v>110</v>
      </c>
      <c r="G46" s="1320" t="s">
        <v>62</v>
      </c>
    </row>
    <row r="47" spans="1:7" ht="63" hidden="1" customHeight="1" thickBot="1">
      <c r="A47" s="1318"/>
      <c r="B47" s="256"/>
      <c r="C47" s="254"/>
      <c r="D47" s="110" t="s">
        <v>912</v>
      </c>
      <c r="E47" s="1264"/>
      <c r="F47" s="1263"/>
      <c r="G47" s="1321"/>
    </row>
    <row r="48" spans="1:7" ht="63" hidden="1" customHeight="1">
      <c r="A48" s="1317" t="s">
        <v>923</v>
      </c>
      <c r="B48" s="255" t="s">
        <v>925</v>
      </c>
      <c r="C48" s="930">
        <v>2210</v>
      </c>
      <c r="D48" s="143">
        <v>0</v>
      </c>
      <c r="E48" s="1378" t="s">
        <v>512</v>
      </c>
      <c r="F48" s="1309" t="s">
        <v>110</v>
      </c>
      <c r="G48" s="1320" t="s">
        <v>62</v>
      </c>
    </row>
    <row r="49" spans="1:7" ht="42.75" hidden="1" customHeight="1" thickBot="1">
      <c r="A49" s="1318"/>
      <c r="B49" s="256"/>
      <c r="C49" s="945"/>
      <c r="D49" s="110" t="s">
        <v>924</v>
      </c>
      <c r="E49" s="1264"/>
      <c r="F49" s="1263"/>
      <c r="G49" s="1321"/>
    </row>
    <row r="50" spans="1:7" ht="29.25" hidden="1" customHeight="1">
      <c r="A50" s="430" t="s">
        <v>926</v>
      </c>
      <c r="B50" s="255" t="s">
        <v>89</v>
      </c>
      <c r="C50" s="155">
        <v>2210</v>
      </c>
      <c r="D50" s="143">
        <v>0</v>
      </c>
      <c r="E50" s="1378" t="s">
        <v>1094</v>
      </c>
      <c r="F50" s="1309" t="s">
        <v>31</v>
      </c>
      <c r="G50" s="1338" t="s">
        <v>62</v>
      </c>
    </row>
    <row r="51" spans="1:7" ht="52.5" hidden="1" customHeight="1">
      <c r="A51" s="430"/>
      <c r="B51" s="431"/>
      <c r="C51" s="946"/>
      <c r="D51" s="110" t="s">
        <v>927</v>
      </c>
      <c r="E51" s="1264"/>
      <c r="F51" s="1263"/>
      <c r="G51" s="1339"/>
    </row>
    <row r="52" spans="1:7" ht="63" hidden="1" customHeight="1">
      <c r="A52" s="1380" t="s">
        <v>561</v>
      </c>
      <c r="B52" s="1305" t="s">
        <v>562</v>
      </c>
      <c r="C52" s="1313">
        <v>2210</v>
      </c>
      <c r="D52" s="143">
        <v>0</v>
      </c>
      <c r="E52" s="1309" t="s">
        <v>181</v>
      </c>
      <c r="F52" s="1309" t="s">
        <v>121</v>
      </c>
      <c r="G52" s="1362" t="s">
        <v>838</v>
      </c>
    </row>
    <row r="53" spans="1:7" ht="63" hidden="1" customHeight="1" thickBot="1">
      <c r="A53" s="1381"/>
      <c r="B53" s="1384"/>
      <c r="C53" s="1314"/>
      <c r="D53" s="124" t="s">
        <v>560</v>
      </c>
      <c r="E53" s="1263"/>
      <c r="F53" s="1263"/>
      <c r="G53" s="1363"/>
    </row>
    <row r="54" spans="1:7" ht="26.25" hidden="1" customHeight="1">
      <c r="A54" s="1380" t="s">
        <v>1093</v>
      </c>
      <c r="B54" s="1305" t="s">
        <v>904</v>
      </c>
      <c r="C54" s="1313">
        <v>2210</v>
      </c>
      <c r="D54" s="143">
        <v>0</v>
      </c>
      <c r="E54" s="1378" t="s">
        <v>1094</v>
      </c>
      <c r="F54" s="1309" t="s">
        <v>110</v>
      </c>
      <c r="G54" s="1362" t="s">
        <v>906</v>
      </c>
    </row>
    <row r="55" spans="1:7" ht="63" hidden="1" customHeight="1" thickBot="1">
      <c r="A55" s="1381"/>
      <c r="B55" s="1384"/>
      <c r="C55" s="1314"/>
      <c r="D55" s="124" t="s">
        <v>823</v>
      </c>
      <c r="E55" s="1264"/>
      <c r="F55" s="1263"/>
      <c r="G55" s="1363"/>
    </row>
    <row r="56" spans="1:7" ht="44.25" hidden="1" customHeight="1">
      <c r="A56" s="350" t="s">
        <v>578</v>
      </c>
      <c r="B56" s="255" t="s">
        <v>524</v>
      </c>
      <c r="C56" s="930">
        <v>2210</v>
      </c>
      <c r="D56" s="143">
        <v>0</v>
      </c>
      <c r="E56" s="1378" t="s">
        <v>512</v>
      </c>
      <c r="F56" s="1309" t="s">
        <v>31</v>
      </c>
      <c r="G56" s="1320" t="s">
        <v>905</v>
      </c>
    </row>
    <row r="57" spans="1:7" ht="54.75" hidden="1" customHeight="1" thickBot="1">
      <c r="A57" s="351"/>
      <c r="B57" s="253"/>
      <c r="C57" s="945"/>
      <c r="D57" s="110" t="s">
        <v>822</v>
      </c>
      <c r="E57" s="1264"/>
      <c r="F57" s="1263"/>
      <c r="G57" s="1321"/>
    </row>
    <row r="58" spans="1:7" ht="29.25" hidden="1" customHeight="1">
      <c r="A58" s="1523" t="s">
        <v>938</v>
      </c>
      <c r="B58" s="255" t="s">
        <v>939</v>
      </c>
      <c r="C58" s="930">
        <v>2210</v>
      </c>
      <c r="D58" s="143">
        <v>0</v>
      </c>
      <c r="E58" s="1378" t="s">
        <v>1094</v>
      </c>
      <c r="F58" s="1309" t="s">
        <v>31</v>
      </c>
      <c r="G58" s="1320" t="s">
        <v>62</v>
      </c>
    </row>
    <row r="59" spans="1:7" ht="75" hidden="1" customHeight="1" thickBot="1">
      <c r="A59" s="1524"/>
      <c r="B59" s="253"/>
      <c r="C59" s="945"/>
      <c r="D59" s="110" t="s">
        <v>940</v>
      </c>
      <c r="E59" s="1264"/>
      <c r="F59" s="1263"/>
      <c r="G59" s="1321"/>
    </row>
    <row r="60" spans="1:7" ht="49.5" hidden="1" customHeight="1">
      <c r="A60" s="352" t="s">
        <v>942</v>
      </c>
      <c r="B60" s="255" t="s">
        <v>941</v>
      </c>
      <c r="C60" s="930">
        <v>2210</v>
      </c>
      <c r="D60" s="143">
        <v>0</v>
      </c>
      <c r="E60" s="1378" t="s">
        <v>1094</v>
      </c>
      <c r="F60" s="1309" t="s">
        <v>121</v>
      </c>
      <c r="G60" s="1320" t="s">
        <v>366</v>
      </c>
    </row>
    <row r="61" spans="1:7" ht="49.5" hidden="1" customHeight="1" thickBot="1">
      <c r="A61" s="351"/>
      <c r="B61" s="258"/>
      <c r="C61" s="254"/>
      <c r="D61" s="110" t="s">
        <v>943</v>
      </c>
      <c r="E61" s="1264"/>
      <c r="F61" s="1263"/>
      <c r="G61" s="1321"/>
    </row>
    <row r="62" spans="1:7" ht="49.5" hidden="1" customHeight="1">
      <c r="A62" s="352" t="s">
        <v>859</v>
      </c>
      <c r="B62" s="255" t="s">
        <v>334</v>
      </c>
      <c r="C62" s="252">
        <v>2210</v>
      </c>
      <c r="D62" s="143">
        <v>0</v>
      </c>
      <c r="E62" s="1378" t="s">
        <v>512</v>
      </c>
      <c r="F62" s="1309" t="s">
        <v>279</v>
      </c>
      <c r="G62" s="1320" t="s">
        <v>367</v>
      </c>
    </row>
    <row r="63" spans="1:7" ht="49.5" hidden="1" customHeight="1" thickBot="1">
      <c r="A63" s="351"/>
      <c r="B63" s="258"/>
      <c r="C63" s="259"/>
      <c r="D63" s="110" t="s">
        <v>348</v>
      </c>
      <c r="E63" s="1264"/>
      <c r="F63" s="1263"/>
      <c r="G63" s="1321"/>
    </row>
    <row r="64" spans="1:7" ht="49.5" hidden="1" customHeight="1">
      <c r="A64" s="352" t="s">
        <v>944</v>
      </c>
      <c r="B64" s="255" t="s">
        <v>945</v>
      </c>
      <c r="C64" s="252">
        <v>2210</v>
      </c>
      <c r="D64" s="143">
        <v>0</v>
      </c>
      <c r="E64" s="1378" t="s">
        <v>1094</v>
      </c>
      <c r="F64" s="1309" t="s">
        <v>29</v>
      </c>
      <c r="G64" s="1320" t="s">
        <v>366</v>
      </c>
    </row>
    <row r="65" spans="1:9" ht="49.5" hidden="1" customHeight="1">
      <c r="A65" s="351"/>
      <c r="B65" s="258"/>
      <c r="C65" s="259"/>
      <c r="D65" s="110" t="s">
        <v>946</v>
      </c>
      <c r="E65" s="1264"/>
      <c r="F65" s="1263"/>
      <c r="G65" s="1321"/>
    </row>
    <row r="66" spans="1:9" ht="49.5" hidden="1" customHeight="1">
      <c r="A66" s="352" t="s">
        <v>331</v>
      </c>
      <c r="B66" s="255" t="s">
        <v>332</v>
      </c>
      <c r="C66" s="252">
        <v>2210</v>
      </c>
      <c r="D66" s="148">
        <f>50000-500-2490-47010</f>
        <v>0</v>
      </c>
      <c r="E66" s="1383" t="s">
        <v>200</v>
      </c>
      <c r="F66" s="1309" t="s">
        <v>279</v>
      </c>
      <c r="G66" s="353" t="s">
        <v>357</v>
      </c>
    </row>
    <row r="67" spans="1:9" ht="16.5" hidden="1" customHeight="1">
      <c r="A67" s="351"/>
      <c r="B67" s="258"/>
      <c r="C67" s="259"/>
      <c r="D67" s="110" t="s">
        <v>358</v>
      </c>
      <c r="E67" s="1383"/>
      <c r="F67" s="1263"/>
      <c r="G67" s="354"/>
    </row>
    <row r="68" spans="1:9" ht="49.5" hidden="1" customHeight="1">
      <c r="A68" s="355" t="s">
        <v>359</v>
      </c>
      <c r="B68" s="293" t="s">
        <v>246</v>
      </c>
      <c r="C68" s="260">
        <v>2210</v>
      </c>
      <c r="D68" s="143">
        <v>0</v>
      </c>
      <c r="E68" s="1383" t="s">
        <v>200</v>
      </c>
      <c r="F68" s="322" t="s">
        <v>342</v>
      </c>
      <c r="G68" s="1320" t="s">
        <v>366</v>
      </c>
    </row>
    <row r="69" spans="1:9" ht="49.5" hidden="1" customHeight="1">
      <c r="A69" s="355"/>
      <c r="B69" s="261"/>
      <c r="C69" s="260"/>
      <c r="D69" s="110" t="s">
        <v>339</v>
      </c>
      <c r="E69" s="1383"/>
      <c r="F69" s="322"/>
      <c r="G69" s="1321"/>
    </row>
    <row r="70" spans="1:9" ht="49.5" hidden="1" customHeight="1">
      <c r="A70" s="352" t="s">
        <v>364</v>
      </c>
      <c r="B70" s="319" t="s">
        <v>365</v>
      </c>
      <c r="C70" s="252">
        <v>2210</v>
      </c>
      <c r="D70" s="143">
        <v>0</v>
      </c>
      <c r="E70" s="1383" t="s">
        <v>268</v>
      </c>
      <c r="F70" s="275" t="s">
        <v>342</v>
      </c>
      <c r="G70" s="1320" t="s">
        <v>366</v>
      </c>
    </row>
    <row r="71" spans="1:9" ht="49.5" hidden="1" customHeight="1">
      <c r="A71" s="351"/>
      <c r="B71" s="258"/>
      <c r="C71" s="254"/>
      <c r="D71" s="110" t="s">
        <v>339</v>
      </c>
      <c r="E71" s="1383"/>
      <c r="F71" s="276"/>
      <c r="G71" s="1321"/>
    </row>
    <row r="72" spans="1:9" ht="49.5" hidden="1" customHeight="1">
      <c r="A72" s="356"/>
      <c r="B72" s="262"/>
      <c r="C72" s="263"/>
      <c r="D72" s="148">
        <v>0</v>
      </c>
      <c r="E72" s="1383" t="s">
        <v>200</v>
      </c>
      <c r="F72" s="264" t="s">
        <v>279</v>
      </c>
      <c r="G72" s="1385" t="s">
        <v>321</v>
      </c>
    </row>
    <row r="73" spans="1:9" ht="49.5" hidden="1" customHeight="1">
      <c r="A73" s="357"/>
      <c r="B73" s="265"/>
      <c r="C73" s="266"/>
      <c r="D73" s="110" t="s">
        <v>323</v>
      </c>
      <c r="E73" s="1383"/>
      <c r="F73" s="267"/>
      <c r="G73" s="1386"/>
    </row>
    <row r="74" spans="1:9" ht="33" hidden="1" customHeight="1">
      <c r="A74" s="1525" t="s">
        <v>902</v>
      </c>
      <c r="B74" s="1305" t="s">
        <v>844</v>
      </c>
      <c r="C74" s="155">
        <v>2210</v>
      </c>
      <c r="D74" s="142">
        <v>873400</v>
      </c>
      <c r="E74" s="1264" t="s">
        <v>1094</v>
      </c>
      <c r="F74" s="441" t="s">
        <v>110</v>
      </c>
      <c r="G74" s="1388" t="s">
        <v>57</v>
      </c>
    </row>
    <row r="75" spans="1:9" ht="42" hidden="1" customHeight="1">
      <c r="A75" s="1467"/>
      <c r="B75" s="1384"/>
      <c r="C75" s="945"/>
      <c r="D75" s="110" t="s">
        <v>903</v>
      </c>
      <c r="E75" s="1264"/>
      <c r="F75" s="440"/>
      <c r="G75" s="1389"/>
    </row>
    <row r="76" spans="1:9" ht="39" hidden="1" customHeight="1">
      <c r="A76" s="1249" t="s">
        <v>908</v>
      </c>
      <c r="B76" s="889" t="s">
        <v>860</v>
      </c>
      <c r="C76" s="931">
        <v>2210</v>
      </c>
      <c r="D76" s="142">
        <v>28500</v>
      </c>
      <c r="E76" s="1382" t="s">
        <v>1097</v>
      </c>
      <c r="F76" s="879" t="s">
        <v>120</v>
      </c>
      <c r="G76" s="1387" t="s">
        <v>873</v>
      </c>
    </row>
    <row r="77" spans="1:9" ht="48.75" hidden="1" customHeight="1">
      <c r="A77" s="1379"/>
      <c r="B77" s="889"/>
      <c r="C77" s="29"/>
      <c r="D77" s="110" t="s">
        <v>909</v>
      </c>
      <c r="E77" s="1382"/>
      <c r="F77" s="878"/>
      <c r="G77" s="1376"/>
    </row>
    <row r="78" spans="1:9" ht="49.5" hidden="1" customHeight="1">
      <c r="A78" s="1249" t="s">
        <v>859</v>
      </c>
      <c r="B78" s="59" t="s">
        <v>857</v>
      </c>
      <c r="C78" s="881">
        <v>2210</v>
      </c>
      <c r="D78" s="144">
        <v>0</v>
      </c>
      <c r="E78" s="1382" t="s">
        <v>512</v>
      </c>
      <c r="F78" s="879" t="s">
        <v>120</v>
      </c>
      <c r="G78" s="1375" t="s">
        <v>873</v>
      </c>
      <c r="I78" s="9"/>
    </row>
    <row r="79" spans="1:9" ht="32.25" hidden="1" customHeight="1">
      <c r="A79" s="1379"/>
      <c r="B79" s="136"/>
      <c r="C79" s="29"/>
      <c r="D79" s="110" t="s">
        <v>858</v>
      </c>
      <c r="E79" s="1382"/>
      <c r="F79" s="878"/>
      <c r="G79" s="1376"/>
    </row>
    <row r="80" spans="1:9" ht="49.5" hidden="1" customHeight="1">
      <c r="A80" s="1317" t="s">
        <v>839</v>
      </c>
      <c r="B80" s="1305" t="s">
        <v>840</v>
      </c>
      <c r="C80" s="260">
        <v>2210</v>
      </c>
      <c r="D80" s="142">
        <v>0</v>
      </c>
      <c r="E80" s="1264" t="s">
        <v>512</v>
      </c>
      <c r="F80" s="867" t="s">
        <v>342</v>
      </c>
      <c r="G80" s="1393" t="s">
        <v>841</v>
      </c>
    </row>
    <row r="81" spans="1:7" ht="49.5" hidden="1" customHeight="1">
      <c r="A81" s="1318"/>
      <c r="B81" s="1384"/>
      <c r="C81" s="254"/>
      <c r="D81" s="110" t="s">
        <v>842</v>
      </c>
      <c r="E81" s="1264"/>
      <c r="F81" s="866"/>
      <c r="G81" s="1321"/>
    </row>
    <row r="82" spans="1:7" ht="49.5" hidden="1" customHeight="1">
      <c r="A82" s="1317" t="s">
        <v>787</v>
      </c>
      <c r="B82" s="255" t="s">
        <v>786</v>
      </c>
      <c r="C82" s="930">
        <v>2210</v>
      </c>
      <c r="D82" s="80">
        <v>160000</v>
      </c>
      <c r="E82" s="1264" t="s">
        <v>1094</v>
      </c>
      <c r="F82" s="275" t="s">
        <v>121</v>
      </c>
      <c r="G82" s="1320" t="s">
        <v>366</v>
      </c>
    </row>
    <row r="83" spans="1:7" ht="49.5" hidden="1" customHeight="1">
      <c r="A83" s="1318"/>
      <c r="B83" s="258"/>
      <c r="C83" s="945"/>
      <c r="D83" s="110" t="s">
        <v>919</v>
      </c>
      <c r="E83" s="1264"/>
      <c r="F83" s="276"/>
      <c r="G83" s="1321"/>
    </row>
    <row r="84" spans="1:7" ht="49.5" hidden="1" customHeight="1">
      <c r="A84" s="1525" t="s">
        <v>317</v>
      </c>
      <c r="B84" s="261" t="s">
        <v>318</v>
      </c>
      <c r="C84" s="155">
        <v>2210</v>
      </c>
      <c r="D84" s="144">
        <v>0</v>
      </c>
      <c r="E84" s="320" t="s">
        <v>181</v>
      </c>
      <c r="F84" s="322" t="s">
        <v>279</v>
      </c>
      <c r="G84" s="1393" t="s">
        <v>367</v>
      </c>
    </row>
    <row r="85" spans="1:7" ht="49.5" hidden="1" customHeight="1">
      <c r="A85" s="1318"/>
      <c r="B85" s="261"/>
      <c r="C85" s="946"/>
      <c r="D85" s="110" t="s">
        <v>299</v>
      </c>
      <c r="E85" s="320"/>
      <c r="F85" s="322"/>
      <c r="G85" s="1321"/>
    </row>
    <row r="86" spans="1:7" ht="29.25" hidden="1" customHeight="1">
      <c r="A86" s="1380" t="s">
        <v>930</v>
      </c>
      <c r="B86" s="255" t="s">
        <v>929</v>
      </c>
      <c r="C86" s="930">
        <v>2210</v>
      </c>
      <c r="D86" s="143">
        <v>6000</v>
      </c>
      <c r="E86" s="1264" t="s">
        <v>1095</v>
      </c>
      <c r="F86" s="1309" t="s">
        <v>31</v>
      </c>
      <c r="G86" s="1320" t="s">
        <v>366</v>
      </c>
    </row>
    <row r="87" spans="1:7" ht="48" hidden="1" customHeight="1">
      <c r="A87" s="1381"/>
      <c r="B87" s="253"/>
      <c r="C87" s="945"/>
      <c r="D87" s="110" t="s">
        <v>931</v>
      </c>
      <c r="E87" s="1264"/>
      <c r="F87" s="1263"/>
      <c r="G87" s="1321"/>
    </row>
    <row r="88" spans="1:7" ht="48" hidden="1" customHeight="1">
      <c r="A88" s="358" t="s">
        <v>324</v>
      </c>
      <c r="B88" s="255" t="s">
        <v>328</v>
      </c>
      <c r="C88" s="260">
        <v>2210</v>
      </c>
      <c r="D88" s="143">
        <v>0</v>
      </c>
      <c r="E88" s="1264" t="s">
        <v>181</v>
      </c>
      <c r="F88" s="322" t="s">
        <v>279</v>
      </c>
      <c r="G88" s="1320" t="s">
        <v>366</v>
      </c>
    </row>
    <row r="89" spans="1:7" ht="48" hidden="1" customHeight="1">
      <c r="A89" s="355"/>
      <c r="B89" s="154"/>
      <c r="C89" s="268"/>
      <c r="D89" s="110" t="s">
        <v>350</v>
      </c>
      <c r="E89" s="1264"/>
      <c r="F89" s="322"/>
      <c r="G89" s="1321"/>
    </row>
    <row r="90" spans="1:7" ht="44.25" hidden="1" customHeight="1">
      <c r="A90" s="1380" t="s">
        <v>817</v>
      </c>
      <c r="B90" s="1305" t="s">
        <v>518</v>
      </c>
      <c r="C90" s="1313">
        <v>2210</v>
      </c>
      <c r="D90" s="143">
        <v>0</v>
      </c>
      <c r="E90" s="1264" t="s">
        <v>512</v>
      </c>
      <c r="F90" s="1309" t="s">
        <v>248</v>
      </c>
      <c r="G90" s="1362" t="s">
        <v>57</v>
      </c>
    </row>
    <row r="91" spans="1:7" ht="39.75" hidden="1" customHeight="1">
      <c r="A91" s="1381"/>
      <c r="B91" s="1384"/>
      <c r="C91" s="1314"/>
      <c r="D91" s="124" t="s">
        <v>843</v>
      </c>
      <c r="E91" s="1264"/>
      <c r="F91" s="1263"/>
      <c r="G91" s="1363"/>
    </row>
    <row r="92" spans="1:7" ht="48" hidden="1" customHeight="1">
      <c r="A92" s="1307" t="s">
        <v>825</v>
      </c>
      <c r="B92" s="1340" t="s">
        <v>517</v>
      </c>
      <c r="C92" s="864">
        <v>2210</v>
      </c>
      <c r="D92" s="179">
        <v>1497000</v>
      </c>
      <c r="E92" s="1263" t="s">
        <v>1094</v>
      </c>
      <c r="F92" s="867" t="s">
        <v>120</v>
      </c>
      <c r="G92" s="1362" t="s">
        <v>875</v>
      </c>
    </row>
    <row r="93" spans="1:7" ht="57" hidden="1" customHeight="1">
      <c r="A93" s="1308"/>
      <c r="B93" s="1341"/>
      <c r="C93" s="865"/>
      <c r="D93" s="127" t="s">
        <v>922</v>
      </c>
      <c r="E93" s="1264"/>
      <c r="F93" s="866"/>
      <c r="G93" s="1363"/>
    </row>
    <row r="94" spans="1:7" ht="57" customHeight="1">
      <c r="A94" s="1317" t="s">
        <v>1286</v>
      </c>
      <c r="B94" s="909" t="s">
        <v>1256</v>
      </c>
      <c r="C94" s="895" t="s">
        <v>864</v>
      </c>
      <c r="D94" s="132">
        <f>2063200-776970+475922-1132918</f>
        <v>629234</v>
      </c>
      <c r="E94" s="1309" t="s">
        <v>1096</v>
      </c>
      <c r="F94" s="1309" t="s">
        <v>279</v>
      </c>
      <c r="G94" s="1106" t="s">
        <v>62</v>
      </c>
    </row>
    <row r="95" spans="1:7" ht="49.5" customHeight="1" thickBot="1">
      <c r="A95" s="1318"/>
      <c r="B95" s="894"/>
      <c r="C95" s="841"/>
      <c r="D95" s="920" t="s">
        <v>1255</v>
      </c>
      <c r="E95" s="1263"/>
      <c r="F95" s="1263"/>
      <c r="G95" s="1107" t="s">
        <v>1254</v>
      </c>
    </row>
    <row r="96" spans="1:7" ht="42" customHeight="1">
      <c r="A96" s="1154" t="s">
        <v>1258</v>
      </c>
      <c r="B96" s="1153" t="s">
        <v>1257</v>
      </c>
      <c r="C96" s="1067" t="s">
        <v>864</v>
      </c>
      <c r="D96" s="896">
        <f>1132918-321718</f>
        <v>811200</v>
      </c>
      <c r="E96" s="1259" t="s">
        <v>1215</v>
      </c>
      <c r="F96" s="1259" t="s">
        <v>279</v>
      </c>
      <c r="G96" s="1155" t="s">
        <v>62</v>
      </c>
    </row>
    <row r="97" spans="1:9" ht="72.75" customHeight="1" thickBot="1">
      <c r="A97" s="1154"/>
      <c r="B97" s="1159"/>
      <c r="C97" s="934"/>
      <c r="D97" s="897" t="s">
        <v>1301</v>
      </c>
      <c r="E97" s="1260"/>
      <c r="F97" s="1260"/>
      <c r="G97" s="1156" t="s">
        <v>1300</v>
      </c>
    </row>
    <row r="98" spans="1:9" ht="49.5" customHeight="1">
      <c r="A98" s="1249" t="s">
        <v>1295</v>
      </c>
      <c r="B98" s="13" t="s">
        <v>1296</v>
      </c>
      <c r="C98" s="1251">
        <v>2210</v>
      </c>
      <c r="D98" s="1151">
        <v>772915</v>
      </c>
      <c r="E98" s="1253" t="s">
        <v>1297</v>
      </c>
      <c r="F98" s="1253" t="s">
        <v>342</v>
      </c>
      <c r="G98" s="1391" t="s">
        <v>1299</v>
      </c>
    </row>
    <row r="99" spans="1:9" ht="49.5" customHeight="1" thickBot="1">
      <c r="A99" s="1250"/>
      <c r="B99" s="1152"/>
      <c r="C99" s="1252"/>
      <c r="D99" s="89" t="s">
        <v>1298</v>
      </c>
      <c r="E99" s="1254"/>
      <c r="F99" s="1254"/>
      <c r="G99" s="1392"/>
    </row>
    <row r="100" spans="1:9" ht="33" customHeight="1">
      <c r="A100" s="1514" t="s">
        <v>1198</v>
      </c>
      <c r="B100" s="1344"/>
      <c r="C100" s="1342">
        <v>2210</v>
      </c>
      <c r="D100" s="896">
        <v>739560</v>
      </c>
      <c r="E100" s="1259" t="s">
        <v>1199</v>
      </c>
      <c r="F100" s="1259" t="s">
        <v>111</v>
      </c>
      <c r="G100" s="1399" t="s">
        <v>1210</v>
      </c>
      <c r="I100" s="9"/>
    </row>
    <row r="101" spans="1:9" ht="40.5" customHeight="1" thickBot="1">
      <c r="A101" s="1515"/>
      <c r="B101" s="1345"/>
      <c r="C101" s="1343"/>
      <c r="D101" s="897" t="s">
        <v>1201</v>
      </c>
      <c r="E101" s="1277"/>
      <c r="F101" s="1277"/>
      <c r="G101" s="1400"/>
      <c r="I101" s="904"/>
    </row>
    <row r="102" spans="1:9" ht="34.5" customHeight="1">
      <c r="A102" s="1109" t="s">
        <v>1200</v>
      </c>
      <c r="B102" s="1345"/>
      <c r="C102" s="1343"/>
      <c r="D102" s="1110">
        <v>37410</v>
      </c>
      <c r="E102" s="1277"/>
      <c r="F102" s="1277"/>
      <c r="G102" s="1400"/>
    </row>
    <row r="103" spans="1:9" ht="42" customHeight="1" thickBot="1">
      <c r="A103" s="1111"/>
      <c r="B103" s="1112"/>
      <c r="C103" s="1108"/>
      <c r="D103" s="1071" t="s">
        <v>1202</v>
      </c>
      <c r="E103" s="1260"/>
      <c r="F103" s="1260"/>
      <c r="G103" s="1401"/>
    </row>
    <row r="104" spans="1:9" ht="35.25" hidden="1" customHeight="1">
      <c r="A104" s="1307" t="s">
        <v>1100</v>
      </c>
      <c r="B104" s="1350" t="s">
        <v>1101</v>
      </c>
      <c r="C104" s="1313">
        <v>2210</v>
      </c>
      <c r="D104" s="179">
        <v>0</v>
      </c>
      <c r="E104" s="1309" t="s">
        <v>1094</v>
      </c>
      <c r="F104" s="1309" t="s">
        <v>120</v>
      </c>
      <c r="G104" s="1362" t="s">
        <v>838</v>
      </c>
    </row>
    <row r="105" spans="1:9" ht="33.75" hidden="1" customHeight="1">
      <c r="A105" s="1308"/>
      <c r="B105" s="1351"/>
      <c r="C105" s="1314"/>
      <c r="D105" s="150" t="s">
        <v>558</v>
      </c>
      <c r="E105" s="1263"/>
      <c r="F105" s="1263"/>
      <c r="G105" s="1363"/>
    </row>
    <row r="106" spans="1:9" ht="48" hidden="1" customHeight="1">
      <c r="A106" s="1315" t="s">
        <v>423</v>
      </c>
      <c r="B106" s="1348" t="s">
        <v>401</v>
      </c>
      <c r="C106" s="1303">
        <v>2210</v>
      </c>
      <c r="D106" s="921"/>
      <c r="E106" s="1402" t="s">
        <v>397</v>
      </c>
      <c r="F106" s="1303" t="s">
        <v>120</v>
      </c>
      <c r="G106" s="1394" t="s">
        <v>368</v>
      </c>
    </row>
    <row r="107" spans="1:9" ht="35.25" hidden="1" customHeight="1">
      <c r="A107" s="1316"/>
      <c r="B107" s="1349"/>
      <c r="C107" s="1304"/>
      <c r="D107" s="922" t="s">
        <v>400</v>
      </c>
      <c r="E107" s="1304"/>
      <c r="F107" s="1304"/>
      <c r="G107" s="1395"/>
    </row>
    <row r="108" spans="1:9" ht="48" hidden="1" customHeight="1">
      <c r="A108" s="361" t="s">
        <v>310</v>
      </c>
      <c r="B108" s="62" t="s">
        <v>300</v>
      </c>
      <c r="C108" s="323">
        <v>2210</v>
      </c>
      <c r="D108" s="143">
        <v>0</v>
      </c>
      <c r="E108" s="299" t="s">
        <v>181</v>
      </c>
      <c r="F108" s="287" t="s">
        <v>279</v>
      </c>
      <c r="G108" s="1322" t="s">
        <v>57</v>
      </c>
    </row>
    <row r="109" spans="1:9" ht="48" hidden="1" customHeight="1">
      <c r="A109" s="341"/>
      <c r="B109" s="139"/>
      <c r="C109" s="29"/>
      <c r="D109" s="131" t="s">
        <v>302</v>
      </c>
      <c r="E109" s="300"/>
      <c r="F109" s="288"/>
      <c r="G109" s="1323"/>
    </row>
    <row r="110" spans="1:9" ht="48" hidden="1" customHeight="1">
      <c r="A110" s="361" t="s">
        <v>295</v>
      </c>
      <c r="B110" s="59" t="s">
        <v>294</v>
      </c>
      <c r="C110" s="323">
        <v>2210</v>
      </c>
      <c r="D110" s="143">
        <v>0</v>
      </c>
      <c r="E110" s="299" t="s">
        <v>304</v>
      </c>
      <c r="F110" s="287" t="s">
        <v>279</v>
      </c>
      <c r="G110" s="1322" t="s">
        <v>57</v>
      </c>
    </row>
    <row r="111" spans="1:9" ht="48" hidden="1" customHeight="1">
      <c r="A111" s="341"/>
      <c r="B111" s="139"/>
      <c r="C111" s="29"/>
      <c r="D111" s="131" t="s">
        <v>303</v>
      </c>
      <c r="E111" s="300"/>
      <c r="F111" s="288"/>
      <c r="G111" s="1323"/>
    </row>
    <row r="112" spans="1:9" ht="48" hidden="1" customHeight="1">
      <c r="A112" s="361" t="s">
        <v>308</v>
      </c>
      <c r="B112" s="59" t="s">
        <v>296</v>
      </c>
      <c r="C112" s="323">
        <v>2210</v>
      </c>
      <c r="D112" s="151">
        <v>0</v>
      </c>
      <c r="E112" s="1301" t="s">
        <v>181</v>
      </c>
      <c r="F112" s="287" t="s">
        <v>279</v>
      </c>
      <c r="G112" s="1322" t="s">
        <v>368</v>
      </c>
    </row>
    <row r="113" spans="1:11" ht="48" hidden="1" customHeight="1">
      <c r="A113" s="341"/>
      <c r="B113" s="139"/>
      <c r="C113" s="29"/>
      <c r="D113" s="131" t="s">
        <v>351</v>
      </c>
      <c r="E113" s="1302"/>
      <c r="F113" s="288"/>
      <c r="G113" s="1323"/>
    </row>
    <row r="114" spans="1:11" ht="48" hidden="1" customHeight="1">
      <c r="A114" s="342" t="s">
        <v>312</v>
      </c>
      <c r="B114" s="136" t="s">
        <v>311</v>
      </c>
      <c r="C114" s="324">
        <v>2210</v>
      </c>
      <c r="D114" s="142">
        <v>0</v>
      </c>
      <c r="E114" s="1301" t="s">
        <v>181</v>
      </c>
      <c r="F114" s="295" t="s">
        <v>279</v>
      </c>
      <c r="G114" s="1396" t="s">
        <v>368</v>
      </c>
    </row>
    <row r="115" spans="1:11" ht="48" hidden="1" customHeight="1">
      <c r="A115" s="341"/>
      <c r="B115" s="139"/>
      <c r="C115" s="29"/>
      <c r="D115" s="131" t="s">
        <v>313</v>
      </c>
      <c r="E115" s="1302"/>
      <c r="F115" s="288"/>
      <c r="G115" s="1323"/>
    </row>
    <row r="116" spans="1:11" ht="48" hidden="1" customHeight="1">
      <c r="A116" s="362"/>
      <c r="B116" s="59"/>
      <c r="C116" s="138"/>
      <c r="D116" s="140">
        <v>0</v>
      </c>
      <c r="E116" s="1301" t="s">
        <v>181</v>
      </c>
      <c r="F116" s="287" t="s">
        <v>279</v>
      </c>
      <c r="G116" s="1322" t="s">
        <v>293</v>
      </c>
    </row>
    <row r="117" spans="1:11" ht="48" hidden="1" customHeight="1">
      <c r="A117" s="341"/>
      <c r="B117" s="139"/>
      <c r="C117" s="29"/>
      <c r="D117" s="131" t="s">
        <v>283</v>
      </c>
      <c r="E117" s="1302"/>
      <c r="F117" s="288"/>
      <c r="G117" s="1323"/>
    </row>
    <row r="118" spans="1:11" ht="35.25" hidden="1" customHeight="1">
      <c r="A118" s="342" t="s">
        <v>306</v>
      </c>
      <c r="B118" s="136" t="s">
        <v>309</v>
      </c>
      <c r="C118" s="324">
        <v>2210</v>
      </c>
      <c r="D118" s="142">
        <v>0</v>
      </c>
      <c r="E118" s="1301" t="s">
        <v>181</v>
      </c>
      <c r="F118" s="295" t="s">
        <v>279</v>
      </c>
      <c r="G118" s="1396" t="s">
        <v>368</v>
      </c>
    </row>
    <row r="119" spans="1:11" ht="48" hidden="1" customHeight="1">
      <c r="A119" s="342"/>
      <c r="B119" s="136"/>
      <c r="C119" s="137"/>
      <c r="D119" s="131" t="s">
        <v>314</v>
      </c>
      <c r="E119" s="1302"/>
      <c r="F119" s="295"/>
      <c r="G119" s="1323"/>
    </row>
    <row r="120" spans="1:11" ht="29.25" hidden="1" customHeight="1">
      <c r="A120" s="335"/>
      <c r="B120" s="59"/>
      <c r="C120" s="323"/>
      <c r="D120" s="141"/>
      <c r="E120" s="1397"/>
      <c r="F120" s="1301"/>
      <c r="G120" s="1375"/>
      <c r="J120" s="1420"/>
    </row>
    <row r="121" spans="1:11" ht="54.75" hidden="1" customHeight="1">
      <c r="A121" s="341"/>
      <c r="B121" s="14"/>
      <c r="C121" s="29"/>
      <c r="D121" s="131"/>
      <c r="E121" s="1398"/>
      <c r="F121" s="1302"/>
      <c r="G121" s="1376"/>
      <c r="J121" s="1421"/>
    </row>
    <row r="122" spans="1:11" ht="48.75" hidden="1" customHeight="1">
      <c r="A122" s="1245" t="s">
        <v>139</v>
      </c>
      <c r="B122" s="1305" t="s">
        <v>140</v>
      </c>
      <c r="C122" s="1293">
        <v>2210</v>
      </c>
      <c r="D122" s="130">
        <v>0</v>
      </c>
      <c r="E122" s="1301" t="s">
        <v>122</v>
      </c>
      <c r="F122" s="1422" t="s">
        <v>111</v>
      </c>
      <c r="G122" s="274"/>
    </row>
    <row r="123" spans="1:11" ht="48" hidden="1" customHeight="1" thickBot="1">
      <c r="A123" s="1319"/>
      <c r="B123" s="1306"/>
      <c r="C123" s="1310"/>
      <c r="D123" s="206" t="s">
        <v>272</v>
      </c>
      <c r="E123" s="1425"/>
      <c r="F123" s="1414"/>
      <c r="G123" s="317"/>
    </row>
    <row r="124" spans="1:11" ht="29.25" customHeight="1" thickBot="1">
      <c r="A124" s="185" t="s">
        <v>13</v>
      </c>
      <c r="B124" s="186"/>
      <c r="C124" s="187"/>
      <c r="D124" s="209">
        <f>D102+D100+D94+D18+D16+D14+D12+D10+D8+D96+D98</f>
        <v>3145266.7199999997</v>
      </c>
      <c r="E124" s="188"/>
      <c r="F124" s="188"/>
      <c r="G124" s="189"/>
      <c r="H124" s="93"/>
      <c r="I124" s="47"/>
      <c r="J124" s="112"/>
      <c r="K124" s="85"/>
    </row>
    <row r="125" spans="1:11" ht="39" hidden="1" customHeight="1">
      <c r="A125" s="1311" t="s">
        <v>52</v>
      </c>
      <c r="B125" s="17" t="s">
        <v>17</v>
      </c>
      <c r="C125" s="207">
        <v>2240</v>
      </c>
      <c r="D125" s="208">
        <v>0</v>
      </c>
      <c r="E125" s="289" t="s">
        <v>14</v>
      </c>
      <c r="F125" s="277" t="s">
        <v>23</v>
      </c>
      <c r="G125" s="305" t="s">
        <v>12</v>
      </c>
    </row>
    <row r="126" spans="1:11" ht="62.25" hidden="1" customHeight="1">
      <c r="A126" s="1312"/>
      <c r="B126" s="11"/>
      <c r="C126" s="196"/>
      <c r="D126" s="12" t="s">
        <v>25</v>
      </c>
      <c r="E126" s="290"/>
      <c r="F126" s="273"/>
      <c r="G126" s="306"/>
    </row>
    <row r="127" spans="1:11" ht="49.5" hidden="1" customHeight="1">
      <c r="A127" s="363" t="s">
        <v>50</v>
      </c>
      <c r="B127" s="10" t="s">
        <v>17</v>
      </c>
      <c r="C127" s="195">
        <v>2240</v>
      </c>
      <c r="D127" s="18">
        <v>0</v>
      </c>
      <c r="E127" s="289" t="s">
        <v>14</v>
      </c>
      <c r="F127" s="277" t="s">
        <v>23</v>
      </c>
      <c r="G127" s="308" t="s">
        <v>12</v>
      </c>
    </row>
    <row r="128" spans="1:11" ht="53.25" hidden="1" customHeight="1">
      <c r="A128" s="363" t="s">
        <v>51</v>
      </c>
      <c r="B128" s="11"/>
      <c r="C128" s="197"/>
      <c r="D128" s="12" t="s">
        <v>24</v>
      </c>
      <c r="E128" s="289"/>
      <c r="F128" s="277"/>
      <c r="G128" s="364"/>
    </row>
    <row r="129" spans="1:9" ht="42" hidden="1" customHeight="1">
      <c r="A129" s="365" t="s">
        <v>26</v>
      </c>
      <c r="B129" s="10" t="s">
        <v>21</v>
      </c>
      <c r="C129" s="1346">
        <v>2240</v>
      </c>
      <c r="D129" s="18">
        <v>0</v>
      </c>
      <c r="E129" s="1423" t="s">
        <v>14</v>
      </c>
      <c r="F129" s="1267" t="s">
        <v>23</v>
      </c>
      <c r="G129" s="1330" t="s">
        <v>12</v>
      </c>
    </row>
    <row r="130" spans="1:9" ht="49.5" hidden="1" customHeight="1">
      <c r="A130" s="366"/>
      <c r="B130" s="11"/>
      <c r="C130" s="1347"/>
      <c r="D130" s="3" t="s">
        <v>20</v>
      </c>
      <c r="E130" s="1424"/>
      <c r="F130" s="1268"/>
      <c r="G130" s="1331"/>
    </row>
    <row r="131" spans="1:9" ht="49.5" hidden="1" customHeight="1">
      <c r="A131" s="1307" t="s">
        <v>501</v>
      </c>
      <c r="B131" s="1340" t="s">
        <v>398</v>
      </c>
      <c r="C131" s="1313">
        <v>2240</v>
      </c>
      <c r="D131" s="249">
        <v>0</v>
      </c>
      <c r="E131" s="1309" t="s">
        <v>181</v>
      </c>
      <c r="F131" s="1309" t="s">
        <v>120</v>
      </c>
      <c r="G131" s="1320" t="s">
        <v>57</v>
      </c>
    </row>
    <row r="132" spans="1:9" ht="49.5" hidden="1" customHeight="1">
      <c r="A132" s="1308"/>
      <c r="B132" s="1341"/>
      <c r="C132" s="1314"/>
      <c r="D132" s="251" t="s">
        <v>550</v>
      </c>
      <c r="E132" s="1263"/>
      <c r="F132" s="1263"/>
      <c r="G132" s="1321"/>
    </row>
    <row r="133" spans="1:9" ht="36" hidden="1" customHeight="1">
      <c r="A133" s="1317" t="s">
        <v>531</v>
      </c>
      <c r="B133" s="81" t="s">
        <v>530</v>
      </c>
      <c r="C133" s="1313">
        <v>2240</v>
      </c>
      <c r="D133" s="80">
        <v>0</v>
      </c>
      <c r="E133" s="1309" t="s">
        <v>181</v>
      </c>
      <c r="F133" s="1309" t="s">
        <v>342</v>
      </c>
      <c r="G133" s="1320" t="s">
        <v>63</v>
      </c>
    </row>
    <row r="134" spans="1:9" ht="44.25" hidden="1" customHeight="1">
      <c r="A134" s="1318"/>
      <c r="B134" s="253"/>
      <c r="C134" s="1314"/>
      <c r="D134" s="100" t="s">
        <v>532</v>
      </c>
      <c r="E134" s="1263"/>
      <c r="F134" s="1263"/>
      <c r="G134" s="1321"/>
      <c r="H134" s="92"/>
    </row>
    <row r="135" spans="1:9" ht="42" hidden="1" customHeight="1">
      <c r="A135" s="367" t="s">
        <v>224</v>
      </c>
      <c r="B135" s="10" t="s">
        <v>223</v>
      </c>
      <c r="C135" s="279">
        <v>2240</v>
      </c>
      <c r="D135" s="116">
        <v>0</v>
      </c>
      <c r="E135" s="1267" t="s">
        <v>200</v>
      </c>
      <c r="F135" s="1253" t="s">
        <v>111</v>
      </c>
      <c r="G135" s="1338" t="s">
        <v>63</v>
      </c>
    </row>
    <row r="136" spans="1:9" ht="28.5" hidden="1" customHeight="1">
      <c r="A136" s="368"/>
      <c r="B136" s="11"/>
      <c r="C136" s="280"/>
      <c r="D136" s="41" t="s">
        <v>216</v>
      </c>
      <c r="E136" s="1268"/>
      <c r="F136" s="1270"/>
      <c r="G136" s="1339"/>
      <c r="H136" s="92"/>
    </row>
    <row r="137" spans="1:9" ht="28.5" hidden="1" customHeight="1">
      <c r="A137" s="369" t="s">
        <v>226</v>
      </c>
      <c r="B137" s="1290" t="s">
        <v>225</v>
      </c>
      <c r="C137" s="294">
        <v>2240</v>
      </c>
      <c r="D137" s="117">
        <v>0</v>
      </c>
      <c r="E137" s="1267" t="s">
        <v>200</v>
      </c>
      <c r="F137" s="277" t="s">
        <v>227</v>
      </c>
      <c r="G137" s="1338" t="s">
        <v>57</v>
      </c>
      <c r="H137" s="92"/>
    </row>
    <row r="138" spans="1:9" ht="28.5" hidden="1" customHeight="1">
      <c r="A138" s="369"/>
      <c r="B138" s="1291"/>
      <c r="C138" s="294"/>
      <c r="D138" s="41" t="s">
        <v>228</v>
      </c>
      <c r="E138" s="1268"/>
      <c r="F138" s="277"/>
      <c r="G138" s="1339"/>
      <c r="H138" s="92"/>
    </row>
    <row r="139" spans="1:9" ht="96.75" hidden="1" customHeight="1">
      <c r="A139" s="1245" t="s">
        <v>575</v>
      </c>
      <c r="B139" s="10" t="s">
        <v>425</v>
      </c>
      <c r="C139" s="279">
        <v>2240</v>
      </c>
      <c r="D139" s="80">
        <f>8400000-580000</f>
        <v>7820000</v>
      </c>
      <c r="E139" s="1263" t="s">
        <v>1094</v>
      </c>
      <c r="F139" s="291" t="s">
        <v>31</v>
      </c>
      <c r="G139" s="1332" t="s">
        <v>1117</v>
      </c>
    </row>
    <row r="140" spans="1:9" ht="36" hidden="1">
      <c r="A140" s="1246"/>
      <c r="B140" s="370"/>
      <c r="C140" s="280"/>
      <c r="D140" s="41" t="s">
        <v>994</v>
      </c>
      <c r="E140" s="1264"/>
      <c r="F140" s="292"/>
      <c r="G140" s="1333"/>
      <c r="I140" s="9"/>
    </row>
    <row r="141" spans="1:9" ht="63.75" hidden="1">
      <c r="A141" s="1245" t="s">
        <v>575</v>
      </c>
      <c r="B141" s="10" t="s">
        <v>425</v>
      </c>
      <c r="C141" s="1059">
        <v>2240</v>
      </c>
      <c r="D141" s="80">
        <f>8400000-580000</f>
        <v>7820000</v>
      </c>
      <c r="E141" s="1263" t="s">
        <v>1094</v>
      </c>
      <c r="F141" s="1061" t="s">
        <v>31</v>
      </c>
      <c r="G141" s="1332" t="s">
        <v>1117</v>
      </c>
      <c r="I141" s="9"/>
    </row>
    <row r="142" spans="1:9" ht="49.5" hidden="1" customHeight="1">
      <c r="A142" s="1246"/>
      <c r="B142" s="370"/>
      <c r="C142" s="1060"/>
      <c r="D142" s="41" t="s">
        <v>994</v>
      </c>
      <c r="E142" s="1264"/>
      <c r="F142" s="1058"/>
      <c r="G142" s="1333"/>
      <c r="I142" s="9"/>
    </row>
    <row r="143" spans="1:9" ht="99" hidden="1" customHeight="1">
      <c r="A143" s="1245" t="s">
        <v>529</v>
      </c>
      <c r="B143" s="10" t="s">
        <v>426</v>
      </c>
      <c r="C143" s="279">
        <v>2240</v>
      </c>
      <c r="D143" s="116">
        <v>580000</v>
      </c>
      <c r="E143" s="1309" t="s">
        <v>181</v>
      </c>
      <c r="F143" s="291" t="s">
        <v>23</v>
      </c>
      <c r="G143" s="1332" t="s">
        <v>377</v>
      </c>
    </row>
    <row r="144" spans="1:9" ht="30" hidden="1" customHeight="1">
      <c r="A144" s="1319"/>
      <c r="B144" s="370"/>
      <c r="C144" s="280"/>
      <c r="D144" s="100" t="s">
        <v>995</v>
      </c>
      <c r="E144" s="1263"/>
      <c r="F144" s="292"/>
      <c r="G144" s="1333"/>
    </row>
    <row r="145" spans="1:10" ht="39" customHeight="1">
      <c r="A145" s="1245" t="s">
        <v>967</v>
      </c>
      <c r="B145" s="1290" t="s">
        <v>966</v>
      </c>
      <c r="C145" s="434">
        <v>2240</v>
      </c>
      <c r="D145" s="116">
        <f>2400-2400</f>
        <v>0</v>
      </c>
      <c r="E145" s="1263" t="s">
        <v>181</v>
      </c>
      <c r="F145" s="438" t="s">
        <v>31</v>
      </c>
      <c r="G145" s="437" t="s">
        <v>57</v>
      </c>
      <c r="H145" s="9"/>
    </row>
    <row r="146" spans="1:10" ht="27" customHeight="1">
      <c r="A146" s="1246"/>
      <c r="B146" s="1291"/>
      <c r="C146" s="435"/>
      <c r="D146" s="100" t="s">
        <v>1363</v>
      </c>
      <c r="E146" s="1264"/>
      <c r="F146" s="436"/>
      <c r="G146" s="439" t="s">
        <v>1364</v>
      </c>
    </row>
    <row r="147" spans="1:10" ht="57.75" hidden="1" customHeight="1">
      <c r="A147" s="1245" t="s">
        <v>796</v>
      </c>
      <c r="B147" s="1290" t="s">
        <v>795</v>
      </c>
      <c r="C147" s="294">
        <v>2240</v>
      </c>
      <c r="D147" s="116">
        <v>0</v>
      </c>
      <c r="E147" s="1263" t="s">
        <v>512</v>
      </c>
      <c r="F147" s="304" t="s">
        <v>279</v>
      </c>
      <c r="G147" s="308" t="s">
        <v>57</v>
      </c>
    </row>
    <row r="148" spans="1:10" ht="67.5" hidden="1" customHeight="1">
      <c r="A148" s="1246"/>
      <c r="B148" s="1291"/>
      <c r="C148" s="280"/>
      <c r="D148" s="158" t="s">
        <v>855</v>
      </c>
      <c r="E148" s="1264"/>
      <c r="F148" s="292"/>
      <c r="G148" s="371"/>
    </row>
    <row r="149" spans="1:10" ht="42" hidden="1" customHeight="1">
      <c r="A149" s="1245" t="s">
        <v>801</v>
      </c>
      <c r="B149" s="1290" t="s">
        <v>794</v>
      </c>
      <c r="C149" s="294">
        <v>2240</v>
      </c>
      <c r="D149" s="116">
        <v>0</v>
      </c>
      <c r="E149" s="1263" t="s">
        <v>512</v>
      </c>
      <c r="F149" s="304" t="s">
        <v>248</v>
      </c>
      <c r="G149" s="843" t="s">
        <v>57</v>
      </c>
      <c r="J149" s="9"/>
    </row>
    <row r="150" spans="1:10" ht="117.75" hidden="1" customHeight="1">
      <c r="A150" s="1246"/>
      <c r="B150" s="1291"/>
      <c r="C150" s="424"/>
      <c r="D150" s="158" t="s">
        <v>815</v>
      </c>
      <c r="E150" s="1264"/>
      <c r="F150" s="425"/>
      <c r="G150" s="844"/>
    </row>
    <row r="151" spans="1:10" ht="42" hidden="1" customHeight="1">
      <c r="A151" s="1245" t="s">
        <v>595</v>
      </c>
      <c r="B151" s="1290" t="s">
        <v>592</v>
      </c>
      <c r="C151" s="426">
        <v>2240</v>
      </c>
      <c r="D151" s="116">
        <v>6000</v>
      </c>
      <c r="E151" s="1309" t="s">
        <v>181</v>
      </c>
      <c r="F151" s="428" t="s">
        <v>23</v>
      </c>
      <c r="G151" s="427" t="s">
        <v>57</v>
      </c>
    </row>
    <row r="152" spans="1:10" ht="31.5" hidden="1" customHeight="1">
      <c r="A152" s="1246"/>
      <c r="B152" s="1291"/>
      <c r="C152" s="426"/>
      <c r="D152" s="100" t="s">
        <v>963</v>
      </c>
      <c r="E152" s="1263"/>
      <c r="F152" s="428"/>
      <c r="G152" s="372"/>
    </row>
    <row r="153" spans="1:10" ht="71.25" customHeight="1">
      <c r="A153" s="1255" t="s">
        <v>793</v>
      </c>
      <c r="B153" s="1179" t="s">
        <v>540</v>
      </c>
      <c r="C153" s="1288">
        <v>2240</v>
      </c>
      <c r="D153" s="1180">
        <f>802800-63329.88</f>
        <v>739470.12</v>
      </c>
      <c r="E153" s="1271" t="s">
        <v>181</v>
      </c>
      <c r="F153" s="1271" t="s">
        <v>110</v>
      </c>
      <c r="G153" s="1181" t="s">
        <v>57</v>
      </c>
    </row>
    <row r="154" spans="1:10" ht="60.75" customHeight="1">
      <c r="A154" s="1292"/>
      <c r="B154" s="1182"/>
      <c r="C154" s="1289"/>
      <c r="D154" s="1183" t="s">
        <v>1213</v>
      </c>
      <c r="E154" s="1272"/>
      <c r="F154" s="1272"/>
      <c r="G154" s="1184" t="s">
        <v>965</v>
      </c>
    </row>
    <row r="155" spans="1:10" s="156" customFormat="1" ht="39" customHeight="1">
      <c r="A155" s="1560" t="s">
        <v>792</v>
      </c>
      <c r="B155" s="1185" t="s">
        <v>540</v>
      </c>
      <c r="C155" s="1186" t="s">
        <v>541</v>
      </c>
      <c r="D155" s="1187">
        <f>620000+50000</f>
        <v>670000</v>
      </c>
      <c r="E155" s="1271" t="s">
        <v>181</v>
      </c>
      <c r="F155" s="1188" t="s">
        <v>342</v>
      </c>
      <c r="G155" s="1334" t="s">
        <v>1311</v>
      </c>
    </row>
    <row r="156" spans="1:10" s="156" customFormat="1" ht="85.5" customHeight="1">
      <c r="A156" s="1561"/>
      <c r="B156" s="1189"/>
      <c r="C156" s="1190"/>
      <c r="D156" s="1191" t="s">
        <v>1310</v>
      </c>
      <c r="E156" s="1272"/>
      <c r="F156" s="1188"/>
      <c r="G156" s="1335"/>
      <c r="J156" s="271"/>
    </row>
    <row r="157" spans="1:10" ht="51" hidden="1" customHeight="1">
      <c r="A157" s="373" t="s">
        <v>65</v>
      </c>
      <c r="B157" s="10" t="s">
        <v>66</v>
      </c>
      <c r="C157" s="1346">
        <v>2240</v>
      </c>
      <c r="D157" s="38">
        <v>0</v>
      </c>
      <c r="E157" s="1423" t="s">
        <v>67</v>
      </c>
      <c r="F157" s="1267" t="s">
        <v>29</v>
      </c>
      <c r="G157" s="374" t="s">
        <v>57</v>
      </c>
    </row>
    <row r="158" spans="1:10" ht="27" hidden="1" customHeight="1">
      <c r="A158" s="368"/>
      <c r="B158" s="11"/>
      <c r="C158" s="1347"/>
      <c r="D158" s="12" t="s">
        <v>68</v>
      </c>
      <c r="E158" s="1424"/>
      <c r="F158" s="1268"/>
      <c r="G158" s="375"/>
    </row>
    <row r="159" spans="1:10" ht="50.25" hidden="1" customHeight="1">
      <c r="A159" s="369" t="s">
        <v>32</v>
      </c>
      <c r="B159" s="10" t="s">
        <v>64</v>
      </c>
      <c r="C159" s="294">
        <v>2240</v>
      </c>
      <c r="D159" s="38">
        <v>0</v>
      </c>
      <c r="E159" s="307" t="s">
        <v>14</v>
      </c>
      <c r="F159" s="297" t="s">
        <v>29</v>
      </c>
      <c r="G159" s="1330" t="s">
        <v>57</v>
      </c>
    </row>
    <row r="160" spans="1:10" ht="30.75" hidden="1" customHeight="1">
      <c r="A160" s="368"/>
      <c r="B160" s="11"/>
      <c r="C160" s="280"/>
      <c r="D160" s="3" t="s">
        <v>33</v>
      </c>
      <c r="E160" s="292"/>
      <c r="F160" s="298"/>
      <c r="G160" s="1331"/>
    </row>
    <row r="161" spans="1:10" ht="45" hidden="1" customHeight="1">
      <c r="A161" s="373" t="s">
        <v>65</v>
      </c>
      <c r="B161" s="10" t="s">
        <v>66</v>
      </c>
      <c r="C161" s="1346">
        <v>2240</v>
      </c>
      <c r="D161" s="38">
        <v>0</v>
      </c>
      <c r="E161" s="1423" t="s">
        <v>67</v>
      </c>
      <c r="F161" s="1267" t="s">
        <v>120</v>
      </c>
      <c r="G161" s="374" t="s">
        <v>57</v>
      </c>
    </row>
    <row r="162" spans="1:10" ht="27" hidden="1" customHeight="1">
      <c r="A162" s="368"/>
      <c r="B162" s="11"/>
      <c r="C162" s="1347"/>
      <c r="D162" s="12" t="s">
        <v>153</v>
      </c>
      <c r="E162" s="1424"/>
      <c r="F162" s="1268"/>
      <c r="G162" s="375"/>
    </row>
    <row r="163" spans="1:10" s="221" customFormat="1" ht="48.75" hidden="1" customHeight="1">
      <c r="A163" s="1247" t="s">
        <v>427</v>
      </c>
      <c r="B163" s="13" t="s">
        <v>428</v>
      </c>
      <c r="C163" s="207">
        <v>2240</v>
      </c>
      <c r="D163" s="243">
        <v>0</v>
      </c>
      <c r="E163" s="1559" t="s">
        <v>116</v>
      </c>
      <c r="F163" s="277" t="s">
        <v>23</v>
      </c>
      <c r="G163" s="312" t="s">
        <v>57</v>
      </c>
      <c r="H163" s="220"/>
    </row>
    <row r="164" spans="1:10" s="221" customFormat="1" ht="51.75" hidden="1" customHeight="1">
      <c r="A164" s="1248"/>
      <c r="B164" s="23"/>
      <c r="C164" s="207"/>
      <c r="D164" s="244" t="s">
        <v>494</v>
      </c>
      <c r="E164" s="1448"/>
      <c r="F164" s="277"/>
      <c r="G164" s="376"/>
    </row>
    <row r="165" spans="1:10" ht="51.75" hidden="1" customHeight="1">
      <c r="A165" s="1572" t="s">
        <v>427</v>
      </c>
      <c r="B165" s="10" t="s">
        <v>66</v>
      </c>
      <c r="C165" s="118">
        <v>2240</v>
      </c>
      <c r="D165" s="242">
        <v>0</v>
      </c>
      <c r="E165" s="1423" t="s">
        <v>116</v>
      </c>
      <c r="F165" s="304" t="s">
        <v>23</v>
      </c>
      <c r="G165" s="374" t="s">
        <v>57</v>
      </c>
    </row>
    <row r="166" spans="1:10" ht="35.25" hidden="1" customHeight="1">
      <c r="A166" s="1573"/>
      <c r="B166" s="17"/>
      <c r="C166" s="118"/>
      <c r="D166" s="12" t="s">
        <v>495</v>
      </c>
      <c r="E166" s="1424"/>
      <c r="F166" s="304"/>
      <c r="G166" s="377" t="s">
        <v>373</v>
      </c>
    </row>
    <row r="167" spans="1:10" ht="53.25" customHeight="1">
      <c r="A167" s="1285" t="s">
        <v>960</v>
      </c>
      <c r="B167" s="1261" t="s">
        <v>402</v>
      </c>
      <c r="C167" s="1342">
        <v>2240</v>
      </c>
      <c r="D167" s="80">
        <f>21200+29215</f>
        <v>50415</v>
      </c>
      <c r="E167" s="1259" t="s">
        <v>397</v>
      </c>
      <c r="F167" s="1259" t="s">
        <v>29</v>
      </c>
      <c r="G167" s="1336" t="s">
        <v>1132</v>
      </c>
      <c r="J167" s="9"/>
    </row>
    <row r="168" spans="1:10" ht="31.5" customHeight="1">
      <c r="A168" s="1274"/>
      <c r="B168" s="1262"/>
      <c r="C168" s="1527"/>
      <c r="D168" s="935" t="s">
        <v>1307</v>
      </c>
      <c r="E168" s="1260"/>
      <c r="F168" s="1260"/>
      <c r="G168" s="1337"/>
    </row>
    <row r="169" spans="1:10" ht="48" hidden="1" customHeight="1">
      <c r="A169" s="1528" t="s">
        <v>429</v>
      </c>
      <c r="B169" s="1261" t="s">
        <v>402</v>
      </c>
      <c r="C169" s="1342">
        <v>2240</v>
      </c>
      <c r="D169" s="1066">
        <v>0</v>
      </c>
      <c r="E169" s="1259" t="s">
        <v>181</v>
      </c>
      <c r="F169" s="1259" t="s">
        <v>574</v>
      </c>
      <c r="G169" s="1336" t="s">
        <v>69</v>
      </c>
    </row>
    <row r="170" spans="1:10" ht="16.5" hidden="1" customHeight="1">
      <c r="A170" s="1529"/>
      <c r="B170" s="1262"/>
      <c r="C170" s="1527"/>
      <c r="D170" s="935" t="s">
        <v>378</v>
      </c>
      <c r="E170" s="1260"/>
      <c r="F170" s="1260"/>
      <c r="G170" s="1337"/>
    </row>
    <row r="171" spans="1:10" ht="56.25" customHeight="1">
      <c r="A171" s="1518" t="s">
        <v>803</v>
      </c>
      <c r="B171" s="1437" t="s">
        <v>804</v>
      </c>
      <c r="C171" s="1288">
        <v>2240</v>
      </c>
      <c r="D171" s="1237">
        <v>576</v>
      </c>
      <c r="E171" s="1271" t="s">
        <v>397</v>
      </c>
      <c r="F171" s="1271" t="s">
        <v>29</v>
      </c>
      <c r="G171" s="1324" t="s">
        <v>1131</v>
      </c>
    </row>
    <row r="172" spans="1:10" ht="44.25" customHeight="1">
      <c r="A172" s="1519"/>
      <c r="B172" s="1438"/>
      <c r="C172" s="1289"/>
      <c r="D172" s="1192" t="s">
        <v>802</v>
      </c>
      <c r="E172" s="1272"/>
      <c r="F172" s="1272"/>
      <c r="G172" s="1325"/>
    </row>
    <row r="173" spans="1:10" ht="64.5" customHeight="1">
      <c r="A173" s="1285" t="s">
        <v>886</v>
      </c>
      <c r="B173" s="1544" t="s">
        <v>431</v>
      </c>
      <c r="C173" s="899">
        <v>2240</v>
      </c>
      <c r="D173" s="116">
        <f>14330000+19293.34-19293.34+5</f>
        <v>14330005</v>
      </c>
      <c r="E173" s="1260" t="s">
        <v>1094</v>
      </c>
      <c r="F173" s="1259" t="s">
        <v>878</v>
      </c>
      <c r="G173" s="1336" t="s">
        <v>887</v>
      </c>
    </row>
    <row r="174" spans="1:10" ht="50.25" customHeight="1">
      <c r="A174" s="1274"/>
      <c r="B174" s="1545"/>
      <c r="C174" s="934"/>
      <c r="D174" s="935" t="s">
        <v>1308</v>
      </c>
      <c r="E174" s="1538"/>
      <c r="F174" s="1260"/>
      <c r="G174" s="1337"/>
      <c r="H174" s="178"/>
    </row>
    <row r="175" spans="1:10" ht="88.5" customHeight="1">
      <c r="A175" s="936" t="s">
        <v>888</v>
      </c>
      <c r="B175" s="1544" t="s">
        <v>431</v>
      </c>
      <c r="C175" s="899">
        <v>2240</v>
      </c>
      <c r="D175" s="1235">
        <f>7867468.33-50000-160036-11400</f>
        <v>7646032.3300000001</v>
      </c>
      <c r="E175" s="1260" t="s">
        <v>1094</v>
      </c>
      <c r="F175" s="1259" t="s">
        <v>1031</v>
      </c>
      <c r="G175" s="1336" t="s">
        <v>1327</v>
      </c>
      <c r="H175" s="178"/>
      <c r="I175" s="178"/>
      <c r="J175" s="9"/>
    </row>
    <row r="176" spans="1:10" ht="50.25" customHeight="1">
      <c r="A176" s="937"/>
      <c r="B176" s="1545"/>
      <c r="C176" s="934"/>
      <c r="D176" s="935" t="s">
        <v>1359</v>
      </c>
      <c r="E176" s="1538"/>
      <c r="F176" s="1260"/>
      <c r="G176" s="1337"/>
      <c r="H176" s="178"/>
      <c r="I176" s="1167"/>
    </row>
    <row r="177" spans="1:10" ht="63" hidden="1" customHeight="1">
      <c r="A177" s="1317" t="s">
        <v>854</v>
      </c>
      <c r="B177" s="893" t="s">
        <v>851</v>
      </c>
      <c r="C177" s="895" t="s">
        <v>541</v>
      </c>
      <c r="D177" s="79">
        <v>0</v>
      </c>
      <c r="E177" s="1309" t="s">
        <v>397</v>
      </c>
      <c r="F177" s="1309" t="s">
        <v>498</v>
      </c>
      <c r="G177" s="891" t="s">
        <v>57</v>
      </c>
      <c r="H177" s="178"/>
    </row>
    <row r="178" spans="1:10" ht="63" hidden="1" customHeight="1">
      <c r="A178" s="1318"/>
      <c r="B178" s="894"/>
      <c r="C178" s="841"/>
      <c r="D178" s="150" t="s">
        <v>853</v>
      </c>
      <c r="E178" s="1263"/>
      <c r="F178" s="1263"/>
      <c r="G178" s="892" t="s">
        <v>852</v>
      </c>
      <c r="H178" s="178"/>
    </row>
    <row r="179" spans="1:10" ht="101.25" hidden="1" customHeight="1">
      <c r="A179" s="1525" t="s">
        <v>800</v>
      </c>
      <c r="B179" s="870" t="s">
        <v>540</v>
      </c>
      <c r="C179" s="871"/>
      <c r="D179" s="876">
        <v>0</v>
      </c>
      <c r="E179" s="1263" t="s">
        <v>512</v>
      </c>
      <c r="F179" s="1493" t="s">
        <v>110</v>
      </c>
      <c r="G179" s="1326" t="s">
        <v>872</v>
      </c>
      <c r="H179" s="178"/>
      <c r="I179" s="9"/>
    </row>
    <row r="180" spans="1:10" ht="55.5" hidden="1" customHeight="1">
      <c r="A180" s="1318"/>
      <c r="B180" s="870"/>
      <c r="C180" s="871"/>
      <c r="D180" s="100" t="s">
        <v>836</v>
      </c>
      <c r="E180" s="1264"/>
      <c r="F180" s="1417"/>
      <c r="G180" s="1327"/>
      <c r="H180" s="178"/>
    </row>
    <row r="181" spans="1:10" ht="61.5" customHeight="1">
      <c r="A181" s="1518" t="s">
        <v>551</v>
      </c>
      <c r="B181" s="1546" t="s">
        <v>431</v>
      </c>
      <c r="C181" s="1193" t="s">
        <v>541</v>
      </c>
      <c r="D181" s="1238">
        <f>1920131.67-4-19293.34</f>
        <v>1900834.3299999998</v>
      </c>
      <c r="E181" s="1271" t="s">
        <v>181</v>
      </c>
      <c r="F181" s="1194" t="s">
        <v>23</v>
      </c>
      <c r="G181" s="1324" t="s">
        <v>377</v>
      </c>
      <c r="H181" s="178"/>
      <c r="J181" s="9"/>
    </row>
    <row r="182" spans="1:10" ht="69" customHeight="1">
      <c r="A182" s="1519"/>
      <c r="B182" s="1547"/>
      <c r="C182" s="1190"/>
      <c r="D182" s="1183" t="s">
        <v>1123</v>
      </c>
      <c r="E182" s="1272"/>
      <c r="F182" s="1195"/>
      <c r="G182" s="1325"/>
      <c r="H182" s="178"/>
    </row>
    <row r="183" spans="1:10" ht="51" hidden="1" customHeight="1">
      <c r="A183" s="1528" t="s">
        <v>789</v>
      </c>
      <c r="B183" s="1530" t="s">
        <v>790</v>
      </c>
      <c r="C183" s="899">
        <v>2240</v>
      </c>
      <c r="D183" s="914">
        <v>0</v>
      </c>
      <c r="E183" s="1260" t="s">
        <v>512</v>
      </c>
      <c r="F183" s="1069" t="s">
        <v>498</v>
      </c>
      <c r="G183" s="1336" t="s">
        <v>57</v>
      </c>
    </row>
    <row r="184" spans="1:10" ht="30" hidden="1" customHeight="1">
      <c r="A184" s="1529"/>
      <c r="B184" s="1531"/>
      <c r="C184" s="1070"/>
      <c r="D184" s="1071" t="s">
        <v>544</v>
      </c>
      <c r="E184" s="1538"/>
      <c r="F184" s="1068"/>
      <c r="G184" s="1337"/>
    </row>
    <row r="185" spans="1:10" ht="47.25" hidden="1" customHeight="1">
      <c r="A185" s="1285" t="s">
        <v>612</v>
      </c>
      <c r="B185" s="1072" t="s">
        <v>435</v>
      </c>
      <c r="C185" s="1073">
        <v>2240</v>
      </c>
      <c r="D185" s="938">
        <v>0</v>
      </c>
      <c r="E185" s="1259" t="s">
        <v>512</v>
      </c>
      <c r="F185" s="1459" t="s">
        <v>878</v>
      </c>
      <c r="G185" s="1399" t="s">
        <v>880</v>
      </c>
    </row>
    <row r="186" spans="1:10" ht="54.75" hidden="1" customHeight="1">
      <c r="A186" s="1274"/>
      <c r="B186" s="917"/>
      <c r="C186" s="1074"/>
      <c r="D186" s="939" t="s">
        <v>826</v>
      </c>
      <c r="E186" s="1260"/>
      <c r="F186" s="1460"/>
      <c r="G186" s="1401"/>
    </row>
    <row r="187" spans="1:10" ht="43.5" hidden="1" customHeight="1">
      <c r="A187" s="1285" t="s">
        <v>605</v>
      </c>
      <c r="B187" s="1072" t="s">
        <v>435</v>
      </c>
      <c r="C187" s="1073">
        <v>2240</v>
      </c>
      <c r="D187" s="938">
        <v>0</v>
      </c>
      <c r="E187" s="1259" t="s">
        <v>181</v>
      </c>
      <c r="F187" s="1500" t="s">
        <v>29</v>
      </c>
      <c r="G187" s="1399" t="s">
        <v>377</v>
      </c>
    </row>
    <row r="188" spans="1:10" ht="48.75" hidden="1" customHeight="1">
      <c r="A188" s="1274"/>
      <c r="B188" s="1072"/>
      <c r="C188" s="1073"/>
      <c r="D188" s="939" t="s">
        <v>597</v>
      </c>
      <c r="E188" s="1260"/>
      <c r="F188" s="1460"/>
      <c r="G188" s="1401"/>
      <c r="I188" s="9"/>
    </row>
    <row r="189" spans="1:10" ht="33" customHeight="1">
      <c r="A189" s="1508" t="s">
        <v>881</v>
      </c>
      <c r="B189" s="1185" t="s">
        <v>882</v>
      </c>
      <c r="C189" s="1196">
        <v>2240</v>
      </c>
      <c r="D189" s="1197">
        <v>2404800</v>
      </c>
      <c r="E189" s="1272" t="s">
        <v>1094</v>
      </c>
      <c r="F189" s="1522" t="s">
        <v>831</v>
      </c>
      <c r="G189" s="1328" t="s">
        <v>1235</v>
      </c>
    </row>
    <row r="190" spans="1:10" ht="45.75" customHeight="1">
      <c r="A190" s="1509"/>
      <c r="B190" s="1182"/>
      <c r="C190" s="1198"/>
      <c r="D190" s="1183" t="s">
        <v>884</v>
      </c>
      <c r="E190" s="1403"/>
      <c r="F190" s="1272"/>
      <c r="G190" s="1329"/>
    </row>
    <row r="191" spans="1:10" ht="27" customHeight="1">
      <c r="A191" s="1508" t="s">
        <v>885</v>
      </c>
      <c r="B191" s="1185" t="s">
        <v>882</v>
      </c>
      <c r="C191" s="1196">
        <v>2240</v>
      </c>
      <c r="D191" s="1197">
        <f>620604+1</f>
        <v>620605</v>
      </c>
      <c r="E191" s="1272" t="s">
        <v>1094</v>
      </c>
      <c r="F191" s="1522" t="s">
        <v>890</v>
      </c>
      <c r="G191" s="1324" t="s">
        <v>883</v>
      </c>
    </row>
    <row r="192" spans="1:10" ht="42" customHeight="1">
      <c r="A192" s="1509"/>
      <c r="B192" s="1182"/>
      <c r="C192" s="1198"/>
      <c r="D192" s="1183" t="s">
        <v>1214</v>
      </c>
      <c r="E192" s="1403"/>
      <c r="F192" s="1272"/>
      <c r="G192" s="1325"/>
      <c r="I192" s="9"/>
      <c r="J192" s="9"/>
    </row>
    <row r="193" spans="1:10" ht="56.25" hidden="1" customHeight="1">
      <c r="A193" s="1317" t="s">
        <v>834</v>
      </c>
      <c r="B193" s="154" t="s">
        <v>833</v>
      </c>
      <c r="C193" s="842">
        <v>2240</v>
      </c>
      <c r="D193" s="116">
        <v>0</v>
      </c>
      <c r="E193" s="1263" t="s">
        <v>1094</v>
      </c>
      <c r="F193" s="868" t="s">
        <v>342</v>
      </c>
      <c r="G193" s="1320" t="s">
        <v>850</v>
      </c>
    </row>
    <row r="194" spans="1:10" ht="138.75" hidden="1" customHeight="1">
      <c r="A194" s="1318"/>
      <c r="B194" s="253"/>
      <c r="C194" s="842"/>
      <c r="D194" s="120" t="s">
        <v>832</v>
      </c>
      <c r="E194" s="1264"/>
      <c r="F194" s="863"/>
      <c r="G194" s="1321"/>
    </row>
    <row r="195" spans="1:10" ht="52.5" hidden="1" customHeight="1">
      <c r="A195" s="1317" t="s">
        <v>968</v>
      </c>
      <c r="B195" s="869" t="s">
        <v>1105</v>
      </c>
      <c r="C195" s="842">
        <v>2240</v>
      </c>
      <c r="D195" s="116">
        <f>45000-45000</f>
        <v>0</v>
      </c>
      <c r="E195" s="1263" t="s">
        <v>1094</v>
      </c>
      <c r="F195" s="908" t="s">
        <v>111</v>
      </c>
      <c r="G195" s="1320" t="s">
        <v>576</v>
      </c>
    </row>
    <row r="196" spans="1:10" ht="45.75" hidden="1" customHeight="1">
      <c r="A196" s="1318"/>
      <c r="B196" s="253"/>
      <c r="C196" s="924"/>
      <c r="D196" s="120" t="s">
        <v>1358</v>
      </c>
      <c r="E196" s="1264"/>
      <c r="F196" s="863"/>
      <c r="G196" s="1321"/>
    </row>
    <row r="197" spans="1:10" ht="33" customHeight="1">
      <c r="A197" s="1518" t="s">
        <v>1357</v>
      </c>
      <c r="B197" s="1179" t="s">
        <v>1362</v>
      </c>
      <c r="C197" s="1288">
        <v>2240</v>
      </c>
      <c r="D197" s="1238">
        <f>45000+11400</f>
        <v>56400</v>
      </c>
      <c r="E197" s="1271" t="s">
        <v>181</v>
      </c>
      <c r="F197" s="1271" t="s">
        <v>498</v>
      </c>
      <c r="G197" s="1324" t="s">
        <v>627</v>
      </c>
    </row>
    <row r="198" spans="1:10" ht="45.75" customHeight="1">
      <c r="A198" s="1519"/>
      <c r="B198" s="1182"/>
      <c r="C198" s="1289"/>
      <c r="D198" s="1191" t="s">
        <v>1360</v>
      </c>
      <c r="E198" s="1272"/>
      <c r="F198" s="1272"/>
      <c r="G198" s="1325"/>
      <c r="H198" s="92"/>
    </row>
    <row r="199" spans="1:10" ht="52.5" hidden="1" customHeight="1">
      <c r="A199" s="1317" t="s">
        <v>807</v>
      </c>
      <c r="B199" s="10" t="s">
        <v>17</v>
      </c>
      <c r="C199" s="279">
        <v>2240</v>
      </c>
      <c r="D199" s="74">
        <v>0</v>
      </c>
      <c r="E199" s="1263" t="s">
        <v>512</v>
      </c>
      <c r="F199" s="1414" t="s">
        <v>227</v>
      </c>
      <c r="G199" s="1330" t="s">
        <v>879</v>
      </c>
    </row>
    <row r="200" spans="1:10" ht="78" hidden="1" customHeight="1">
      <c r="A200" s="1318"/>
      <c r="B200" s="11"/>
      <c r="C200" s="280"/>
      <c r="D200" s="75" t="s">
        <v>808</v>
      </c>
      <c r="E200" s="1264"/>
      <c r="F200" s="1415"/>
      <c r="G200" s="1331"/>
      <c r="H200" s="92"/>
    </row>
    <row r="201" spans="1:10" ht="28.5" hidden="1" customHeight="1">
      <c r="A201" s="1534" t="s">
        <v>847</v>
      </c>
      <c r="B201" s="81" t="s">
        <v>135</v>
      </c>
      <c r="C201" s="1536">
        <v>2240</v>
      </c>
      <c r="D201" s="130">
        <v>0</v>
      </c>
      <c r="E201" s="1263" t="s">
        <v>512</v>
      </c>
      <c r="F201" s="1416" t="s">
        <v>342</v>
      </c>
      <c r="G201" s="1309" t="s">
        <v>97</v>
      </c>
      <c r="H201" s="92"/>
    </row>
    <row r="202" spans="1:10" ht="43.5" hidden="1" customHeight="1">
      <c r="A202" s="1535"/>
      <c r="B202" s="875"/>
      <c r="C202" s="1537"/>
      <c r="D202" s="150" t="s">
        <v>845</v>
      </c>
      <c r="E202" s="1264"/>
      <c r="F202" s="1417"/>
      <c r="G202" s="1263"/>
      <c r="H202" s="92"/>
    </row>
    <row r="203" spans="1:10" ht="51" hidden="1" customHeight="1">
      <c r="A203" s="1534" t="s">
        <v>848</v>
      </c>
      <c r="B203" s="81" t="s">
        <v>123</v>
      </c>
      <c r="C203" s="1313">
        <v>2240</v>
      </c>
      <c r="D203" s="130">
        <v>0</v>
      </c>
      <c r="E203" s="1263" t="s">
        <v>512</v>
      </c>
      <c r="F203" s="1416" t="s">
        <v>342</v>
      </c>
      <c r="G203" s="1309" t="s">
        <v>97</v>
      </c>
      <c r="H203" s="92"/>
    </row>
    <row r="204" spans="1:10" ht="68.25" hidden="1" customHeight="1">
      <c r="A204" s="1535"/>
      <c r="B204" s="875"/>
      <c r="C204" s="1314"/>
      <c r="D204" s="150" t="s">
        <v>845</v>
      </c>
      <c r="E204" s="1264"/>
      <c r="F204" s="1417"/>
      <c r="G204" s="1263"/>
      <c r="H204" s="92"/>
    </row>
    <row r="205" spans="1:10" ht="31.5" customHeight="1">
      <c r="A205" s="1512" t="s">
        <v>1226</v>
      </c>
      <c r="B205" s="1199" t="s">
        <v>846</v>
      </c>
      <c r="C205" s="1200">
        <v>2240</v>
      </c>
      <c r="D205" s="1201">
        <f>2109600-48+299760-57500+0.32</f>
        <v>2351812.3199999998</v>
      </c>
      <c r="E205" s="1272" t="s">
        <v>1097</v>
      </c>
      <c r="F205" s="1435" t="s">
        <v>227</v>
      </c>
      <c r="G205" s="1516" t="s">
        <v>1328</v>
      </c>
      <c r="H205" s="92"/>
    </row>
    <row r="206" spans="1:10" ht="48" customHeight="1">
      <c r="A206" s="1512"/>
      <c r="B206" s="1202"/>
      <c r="C206" s="1203"/>
      <c r="D206" s="1183" t="s">
        <v>1343</v>
      </c>
      <c r="E206" s="1403"/>
      <c r="F206" s="1436"/>
      <c r="G206" s="1517"/>
      <c r="H206" s="92"/>
    </row>
    <row r="207" spans="1:10" ht="38.25" hidden="1" customHeight="1">
      <c r="A207" s="1532" t="s">
        <v>999</v>
      </c>
      <c r="B207" s="109" t="s">
        <v>849</v>
      </c>
      <c r="C207" s="155"/>
      <c r="D207" s="130">
        <v>0</v>
      </c>
      <c r="E207" s="1263" t="s">
        <v>1094</v>
      </c>
      <c r="F207" s="1416" t="s">
        <v>342</v>
      </c>
      <c r="G207" s="1350" t="s">
        <v>1151</v>
      </c>
      <c r="H207" s="92"/>
    </row>
    <row r="208" spans="1:10" ht="39" hidden="1" customHeight="1">
      <c r="A208" s="1533"/>
      <c r="B208" s="874"/>
      <c r="C208" s="155">
        <v>2240</v>
      </c>
      <c r="D208" s="150" t="s">
        <v>1234</v>
      </c>
      <c r="E208" s="1264"/>
      <c r="F208" s="1417"/>
      <c r="G208" s="1351"/>
      <c r="H208" s="92"/>
      <c r="J208" s="9"/>
    </row>
    <row r="209" spans="1:8" ht="25.5" hidden="1" customHeight="1">
      <c r="A209" s="1510" t="s">
        <v>810</v>
      </c>
      <c r="B209" s="10" t="s">
        <v>17</v>
      </c>
      <c r="C209" s="279">
        <v>2240</v>
      </c>
      <c r="D209" s="79">
        <v>0</v>
      </c>
      <c r="E209" s="1263" t="s">
        <v>512</v>
      </c>
      <c r="F209" s="1414" t="s">
        <v>227</v>
      </c>
      <c r="G209" s="1330" t="s">
        <v>877</v>
      </c>
    </row>
    <row r="210" spans="1:8" ht="161.25" hidden="1" customHeight="1">
      <c r="A210" s="1511"/>
      <c r="B210" s="11"/>
      <c r="C210" s="280"/>
      <c r="D210" s="150" t="s">
        <v>806</v>
      </c>
      <c r="E210" s="1264"/>
      <c r="F210" s="1415"/>
      <c r="G210" s="1331"/>
      <c r="H210" s="92"/>
    </row>
    <row r="211" spans="1:8" ht="30" hidden="1" customHeight="1">
      <c r="A211" s="380" t="s">
        <v>187</v>
      </c>
      <c r="B211" s="10" t="s">
        <v>188</v>
      </c>
      <c r="C211" s="279">
        <v>2240</v>
      </c>
      <c r="D211" s="125">
        <v>0</v>
      </c>
      <c r="E211" s="272"/>
      <c r="F211" s="296"/>
      <c r="G211" s="1330" t="s">
        <v>62</v>
      </c>
    </row>
    <row r="212" spans="1:8" ht="69.75" hidden="1" customHeight="1">
      <c r="A212" s="381"/>
      <c r="B212" s="11"/>
      <c r="C212" s="280"/>
      <c r="D212" s="150" t="s">
        <v>325</v>
      </c>
      <c r="E212" s="273" t="s">
        <v>117</v>
      </c>
      <c r="F212" s="298" t="s">
        <v>121</v>
      </c>
      <c r="G212" s="1331"/>
      <c r="H212" s="92"/>
    </row>
    <row r="213" spans="1:8" ht="50.25" hidden="1" customHeight="1">
      <c r="A213" s="281" t="s">
        <v>338</v>
      </c>
      <c r="B213" s="13" t="s">
        <v>337</v>
      </c>
      <c r="C213" s="279">
        <v>2240</v>
      </c>
      <c r="D213" s="79">
        <v>0</v>
      </c>
      <c r="E213" s="1253" t="s">
        <v>327</v>
      </c>
      <c r="F213" s="296"/>
      <c r="G213" s="1330" t="s">
        <v>62</v>
      </c>
      <c r="H213" s="92"/>
    </row>
    <row r="214" spans="1:8" ht="43.5" hidden="1" customHeight="1">
      <c r="A214" s="381"/>
      <c r="B214" s="11"/>
      <c r="C214" s="280"/>
      <c r="D214" s="150" t="s">
        <v>326</v>
      </c>
      <c r="E214" s="1270"/>
      <c r="F214" s="298" t="s">
        <v>279</v>
      </c>
      <c r="G214" s="1331"/>
      <c r="H214" s="92"/>
    </row>
    <row r="215" spans="1:8" ht="43.5" hidden="1" customHeight="1">
      <c r="A215" s="382" t="s">
        <v>252</v>
      </c>
      <c r="B215" s="129" t="s">
        <v>253</v>
      </c>
      <c r="C215" s="118">
        <v>2240</v>
      </c>
      <c r="D215" s="133">
        <v>0</v>
      </c>
      <c r="E215" s="1423" t="s">
        <v>200</v>
      </c>
      <c r="F215" s="277" t="s">
        <v>342</v>
      </c>
      <c r="G215" s="1330" t="s">
        <v>62</v>
      </c>
      <c r="H215" s="92"/>
    </row>
    <row r="216" spans="1:8" ht="43.5" hidden="1" customHeight="1">
      <c r="A216" s="383"/>
      <c r="B216" s="11"/>
      <c r="C216" s="73"/>
      <c r="D216" s="120" t="s">
        <v>346</v>
      </c>
      <c r="E216" s="1424"/>
      <c r="F216" s="273"/>
      <c r="G216" s="1331"/>
      <c r="H216" s="92"/>
    </row>
    <row r="217" spans="1:8" ht="36" hidden="1" customHeight="1">
      <c r="A217" s="1505" t="s">
        <v>191</v>
      </c>
      <c r="B217" s="10" t="s">
        <v>17</v>
      </c>
      <c r="C217" s="294">
        <v>2240</v>
      </c>
      <c r="D217" s="79">
        <v>0</v>
      </c>
      <c r="E217" s="1253" t="s">
        <v>189</v>
      </c>
      <c r="F217" s="1253" t="s">
        <v>121</v>
      </c>
      <c r="G217" s="1330" t="s">
        <v>62</v>
      </c>
    </row>
    <row r="218" spans="1:8" ht="58.5" hidden="1" customHeight="1">
      <c r="A218" s="1506"/>
      <c r="B218" s="17"/>
      <c r="C218" s="294"/>
      <c r="D218" s="150" t="s">
        <v>229</v>
      </c>
      <c r="E218" s="1270"/>
      <c r="F218" s="1270"/>
      <c r="G218" s="1331"/>
      <c r="H218" s="92"/>
    </row>
    <row r="219" spans="1:8" ht="16.5" hidden="1" customHeight="1">
      <c r="A219" s="1278" t="s">
        <v>170</v>
      </c>
      <c r="B219" s="1429" t="s">
        <v>171</v>
      </c>
      <c r="C219" s="1251">
        <v>2240</v>
      </c>
      <c r="D219" s="79">
        <f>199000-32727-48836-6837.6-10000-12992.1- 49128-17000-21479.3</f>
        <v>0</v>
      </c>
      <c r="E219" s="1498" t="s">
        <v>200</v>
      </c>
      <c r="F219" s="1498" t="s">
        <v>110</v>
      </c>
      <c r="G219" s="1412" t="s">
        <v>57</v>
      </c>
    </row>
    <row r="220" spans="1:8" ht="42.75" hidden="1" customHeight="1" thickBot="1">
      <c r="A220" s="1507"/>
      <c r="B220" s="1539"/>
      <c r="C220" s="1252"/>
      <c r="D220" s="920" t="s">
        <v>233</v>
      </c>
      <c r="E220" s="1499"/>
      <c r="F220" s="1499"/>
      <c r="G220" s="1413"/>
      <c r="H220" s="92"/>
    </row>
    <row r="221" spans="1:8" ht="42.75" hidden="1" customHeight="1">
      <c r="A221" s="113" t="s">
        <v>218</v>
      </c>
      <c r="B221" s="1429" t="s">
        <v>217</v>
      </c>
      <c r="C221" s="1251">
        <v>2240</v>
      </c>
      <c r="D221" s="79">
        <v>0</v>
      </c>
      <c r="E221" s="1498" t="s">
        <v>200</v>
      </c>
      <c r="F221" s="1498" t="s">
        <v>111</v>
      </c>
      <c r="G221" s="1412" t="s">
        <v>57</v>
      </c>
      <c r="H221" s="92"/>
    </row>
    <row r="222" spans="1:8" ht="42.75" hidden="1" customHeight="1" thickBot="1">
      <c r="A222" s="114"/>
      <c r="B222" s="1539"/>
      <c r="C222" s="1252"/>
      <c r="D222" s="920" t="s">
        <v>219</v>
      </c>
      <c r="E222" s="1499"/>
      <c r="F222" s="1499"/>
      <c r="G222" s="1413"/>
      <c r="H222" s="92"/>
    </row>
    <row r="223" spans="1:8" ht="23.25" hidden="1" customHeight="1">
      <c r="A223" s="1280" t="s">
        <v>436</v>
      </c>
      <c r="B223" s="1571" t="s">
        <v>434</v>
      </c>
      <c r="C223" s="1257">
        <v>2240</v>
      </c>
      <c r="D223" s="190">
        <v>0</v>
      </c>
      <c r="E223" s="1418" t="s">
        <v>268</v>
      </c>
      <c r="F223" s="1418" t="s">
        <v>29</v>
      </c>
      <c r="G223" s="1520" t="s">
        <v>57</v>
      </c>
      <c r="H223" s="92"/>
    </row>
    <row r="224" spans="1:8" ht="42.75" hidden="1" customHeight="1">
      <c r="A224" s="1279"/>
      <c r="B224" s="1430"/>
      <c r="C224" s="1258"/>
      <c r="D224" s="150" t="s">
        <v>405</v>
      </c>
      <c r="E224" s="1419"/>
      <c r="F224" s="1419"/>
      <c r="G224" s="1521"/>
      <c r="H224" s="92"/>
    </row>
    <row r="225" spans="1:8" ht="42.75" hidden="1" customHeight="1">
      <c r="A225" s="1281" t="s">
        <v>437</v>
      </c>
      <c r="B225" s="1569" t="s">
        <v>438</v>
      </c>
      <c r="C225" s="1251">
        <v>2240</v>
      </c>
      <c r="D225" s="132">
        <v>0</v>
      </c>
      <c r="E225" s="1498" t="s">
        <v>268</v>
      </c>
      <c r="F225" s="1498" t="s">
        <v>29</v>
      </c>
      <c r="G225" s="1412" t="s">
        <v>57</v>
      </c>
      <c r="H225" s="115"/>
    </row>
    <row r="226" spans="1:8" ht="17.25" hidden="1" customHeight="1" thickBot="1">
      <c r="A226" s="1282"/>
      <c r="B226" s="1570"/>
      <c r="C226" s="1258"/>
      <c r="D226" s="150" t="s">
        <v>374</v>
      </c>
      <c r="E226" s="1419"/>
      <c r="F226" s="1419"/>
      <c r="G226" s="1521"/>
      <c r="H226" s="92"/>
    </row>
    <row r="227" spans="1:8" ht="27.75" hidden="1" customHeight="1">
      <c r="A227" s="282" t="s">
        <v>199</v>
      </c>
      <c r="B227" s="101" t="s">
        <v>198</v>
      </c>
      <c r="C227" s="314">
        <v>2240</v>
      </c>
      <c r="D227" s="926">
        <v>0</v>
      </c>
      <c r="E227" s="1526" t="s">
        <v>181</v>
      </c>
      <c r="F227" s="315" t="s">
        <v>121</v>
      </c>
      <c r="G227" s="1412" t="s">
        <v>57</v>
      </c>
      <c r="H227" s="92"/>
    </row>
    <row r="228" spans="1:8" ht="42.75" hidden="1" customHeight="1" thickBot="1">
      <c r="A228" s="283"/>
      <c r="B228" s="103"/>
      <c r="C228" s="286"/>
      <c r="D228" s="150" t="s">
        <v>192</v>
      </c>
      <c r="E228" s="1499"/>
      <c r="F228" s="311"/>
      <c r="G228" s="1413"/>
      <c r="H228" s="92"/>
    </row>
    <row r="229" spans="1:8" ht="42.75" hidden="1" customHeight="1">
      <c r="A229" s="284" t="s">
        <v>194</v>
      </c>
      <c r="B229" s="101" t="s">
        <v>193</v>
      </c>
      <c r="C229" s="285">
        <v>2240</v>
      </c>
      <c r="D229" s="926">
        <v>0</v>
      </c>
      <c r="E229" s="1526" t="s">
        <v>181</v>
      </c>
      <c r="F229" s="310" t="s">
        <v>121</v>
      </c>
      <c r="G229" s="1412" t="s">
        <v>57</v>
      </c>
      <c r="H229" s="92"/>
    </row>
    <row r="230" spans="1:8" ht="42.75" hidden="1" customHeight="1" thickBot="1">
      <c r="A230" s="384"/>
      <c r="B230" s="104"/>
      <c r="C230" s="105"/>
      <c r="D230" s="150" t="s">
        <v>197</v>
      </c>
      <c r="E230" s="1499"/>
      <c r="F230" s="106"/>
      <c r="G230" s="1413"/>
      <c r="H230" s="92"/>
    </row>
    <row r="231" spans="1:8" ht="42.75" hidden="1" customHeight="1">
      <c r="A231" s="282" t="s">
        <v>195</v>
      </c>
      <c r="B231" s="101" t="s">
        <v>196</v>
      </c>
      <c r="C231" s="314">
        <v>2240</v>
      </c>
      <c r="D231" s="926">
        <v>0</v>
      </c>
      <c r="E231" s="313" t="s">
        <v>181</v>
      </c>
      <c r="F231" s="315" t="s">
        <v>121</v>
      </c>
      <c r="G231" s="1412" t="s">
        <v>57</v>
      </c>
      <c r="H231" s="92"/>
    </row>
    <row r="232" spans="1:8" ht="25.5" hidden="1" customHeight="1" thickBot="1">
      <c r="A232" s="282"/>
      <c r="B232" s="99"/>
      <c r="C232" s="314"/>
      <c r="D232" s="150" t="s">
        <v>201</v>
      </c>
      <c r="E232" s="315"/>
      <c r="F232" s="315"/>
      <c r="G232" s="1413"/>
      <c r="H232" s="92"/>
    </row>
    <row r="233" spans="1:8" ht="25.5" hidden="1" customHeight="1">
      <c r="A233" s="1555" t="s">
        <v>148</v>
      </c>
      <c r="B233" s="1290" t="s">
        <v>152</v>
      </c>
      <c r="C233" s="279">
        <v>2240</v>
      </c>
      <c r="D233" s="79">
        <v>0</v>
      </c>
      <c r="E233" s="1422" t="s">
        <v>151</v>
      </c>
      <c r="F233" s="1414" t="s">
        <v>120</v>
      </c>
      <c r="G233" s="1406" t="s">
        <v>57</v>
      </c>
    </row>
    <row r="234" spans="1:8" ht="30.75" hidden="1" customHeight="1">
      <c r="A234" s="1556"/>
      <c r="B234" s="1291"/>
      <c r="C234" s="280"/>
      <c r="D234" s="150" t="s">
        <v>150</v>
      </c>
      <c r="E234" s="1415"/>
      <c r="F234" s="1415"/>
      <c r="G234" s="1407"/>
    </row>
    <row r="235" spans="1:8" ht="25.5" hidden="1" customHeight="1">
      <c r="A235" s="1555" t="s">
        <v>149</v>
      </c>
      <c r="B235" s="1290" t="s">
        <v>155</v>
      </c>
      <c r="C235" s="279">
        <v>2240</v>
      </c>
      <c r="D235" s="79">
        <v>0</v>
      </c>
      <c r="E235" s="1422" t="s">
        <v>151</v>
      </c>
      <c r="F235" s="1414" t="s">
        <v>120</v>
      </c>
      <c r="G235" s="1406" t="s">
        <v>57</v>
      </c>
    </row>
    <row r="236" spans="1:8" ht="25.5" hidden="1" customHeight="1">
      <c r="A236" s="1556"/>
      <c r="B236" s="1291"/>
      <c r="C236" s="280"/>
      <c r="D236" s="150" t="s">
        <v>204</v>
      </c>
      <c r="E236" s="1415"/>
      <c r="F236" s="1415"/>
      <c r="G236" s="1407"/>
    </row>
    <row r="237" spans="1:8" s="115" customFormat="1" ht="44.25" customHeight="1">
      <c r="A237" s="1557" t="s">
        <v>1177</v>
      </c>
      <c r="B237" s="1542" t="s">
        <v>972</v>
      </c>
      <c r="C237" s="1540">
        <v>2240</v>
      </c>
      <c r="D237" s="1204">
        <f>4822200-160000-455090</f>
        <v>4207110</v>
      </c>
      <c r="E237" s="1501" t="s">
        <v>1102</v>
      </c>
      <c r="F237" s="1501" t="s">
        <v>120</v>
      </c>
      <c r="G237" s="1408" t="s">
        <v>1338</v>
      </c>
    </row>
    <row r="238" spans="1:8" s="115" customFormat="1" ht="39" customHeight="1">
      <c r="A238" s="1558"/>
      <c r="B238" s="1543"/>
      <c r="C238" s="1541"/>
      <c r="D238" s="1191" t="s">
        <v>1233</v>
      </c>
      <c r="E238" s="1502"/>
      <c r="F238" s="1502"/>
      <c r="G238" s="1408"/>
    </row>
    <row r="239" spans="1:8" ht="48" hidden="1" customHeight="1">
      <c r="A239" s="1317" t="s">
        <v>970</v>
      </c>
      <c r="B239" s="81" t="s">
        <v>969</v>
      </c>
      <c r="C239" s="1056">
        <v>2240</v>
      </c>
      <c r="D239" s="132">
        <f>1225372-1225372</f>
        <v>0</v>
      </c>
      <c r="E239" s="1553" t="s">
        <v>1133</v>
      </c>
      <c r="F239" s="1309" t="s">
        <v>31</v>
      </c>
      <c r="G239" s="1055" t="s">
        <v>1148</v>
      </c>
    </row>
    <row r="240" spans="1:8" ht="45.75" hidden="1" customHeight="1">
      <c r="A240" s="1318"/>
      <c r="B240" s="253"/>
      <c r="C240" s="924"/>
      <c r="D240" s="100" t="s">
        <v>1232</v>
      </c>
      <c r="E240" s="1554"/>
      <c r="F240" s="1263"/>
      <c r="G240" s="340" t="s">
        <v>1216</v>
      </c>
    </row>
    <row r="241" spans="1:9" ht="45.75" hidden="1" customHeight="1">
      <c r="A241" s="1317" t="s">
        <v>1176</v>
      </c>
      <c r="B241" s="81" t="s">
        <v>1129</v>
      </c>
      <c r="C241" s="1056">
        <v>2240</v>
      </c>
      <c r="D241" s="132">
        <v>0</v>
      </c>
      <c r="E241" s="1553" t="s">
        <v>1130</v>
      </c>
      <c r="F241" s="1309" t="s">
        <v>120</v>
      </c>
      <c r="G241" s="1055" t="s">
        <v>1150</v>
      </c>
    </row>
    <row r="242" spans="1:9" ht="45.75" hidden="1" customHeight="1">
      <c r="A242" s="1318"/>
      <c r="B242" s="253"/>
      <c r="C242" s="924"/>
      <c r="D242" s="100" t="s">
        <v>1136</v>
      </c>
      <c r="E242" s="1554"/>
      <c r="F242" s="1263"/>
      <c r="G242" s="340"/>
    </row>
    <row r="243" spans="1:9" ht="45.75" customHeight="1">
      <c r="A243" s="1255" t="s">
        <v>1135</v>
      </c>
      <c r="B243" s="1179" t="s">
        <v>1134</v>
      </c>
      <c r="C243" s="1205">
        <v>2240</v>
      </c>
      <c r="D243" s="1206">
        <f>574800-60</f>
        <v>574740</v>
      </c>
      <c r="E243" s="1548" t="s">
        <v>1130</v>
      </c>
      <c r="F243" s="1271" t="s">
        <v>31</v>
      </c>
      <c r="G243" s="1207" t="s">
        <v>57</v>
      </c>
    </row>
    <row r="244" spans="1:9" ht="45.75" customHeight="1">
      <c r="A244" s="1292"/>
      <c r="B244" s="1182"/>
      <c r="C244" s="1198"/>
      <c r="D244" s="1191" t="s">
        <v>1192</v>
      </c>
      <c r="E244" s="1549"/>
      <c r="F244" s="1272"/>
      <c r="G244" s="1208" t="s">
        <v>1149</v>
      </c>
    </row>
    <row r="245" spans="1:9" ht="48" customHeight="1">
      <c r="A245" s="1255" t="s">
        <v>1194</v>
      </c>
      <c r="B245" s="1179" t="s">
        <v>1134</v>
      </c>
      <c r="C245" s="1209" t="s">
        <v>1197</v>
      </c>
      <c r="D245" s="1206">
        <f>3600000-603000-776970</f>
        <v>2220030</v>
      </c>
      <c r="E245" s="1210" t="s">
        <v>1013</v>
      </c>
      <c r="F245" s="1188" t="s">
        <v>111</v>
      </c>
      <c r="G245" s="1211" t="s">
        <v>1150</v>
      </c>
    </row>
    <row r="246" spans="1:9" ht="47.25" customHeight="1">
      <c r="A246" s="1292"/>
      <c r="B246" s="1182"/>
      <c r="C246" s="1198"/>
      <c r="D246" s="1191" t="s">
        <v>1337</v>
      </c>
      <c r="E246" s="1212"/>
      <c r="F246" s="1213"/>
      <c r="G246" s="1214" t="s">
        <v>1336</v>
      </c>
    </row>
    <row r="247" spans="1:9" ht="144.75" customHeight="1">
      <c r="A247" s="1215" t="s">
        <v>1285</v>
      </c>
      <c r="B247" s="1185" t="s">
        <v>1134</v>
      </c>
      <c r="C247" s="1196"/>
      <c r="D247" s="1206">
        <f>603000+73000-3520</f>
        <v>672480</v>
      </c>
      <c r="E247" s="1271" t="s">
        <v>397</v>
      </c>
      <c r="F247" s="1188" t="s">
        <v>279</v>
      </c>
      <c r="G247" s="1211" t="s">
        <v>1225</v>
      </c>
      <c r="I247" s="9"/>
    </row>
    <row r="248" spans="1:9" ht="38.25" customHeight="1">
      <c r="A248" s="1215"/>
      <c r="B248" s="1185"/>
      <c r="C248" s="1198">
        <v>2240</v>
      </c>
      <c r="D248" s="1191" t="s">
        <v>1331</v>
      </c>
      <c r="E248" s="1272"/>
      <c r="F248" s="1213"/>
      <c r="G248" s="1216" t="s">
        <v>1332</v>
      </c>
    </row>
    <row r="249" spans="1:9" ht="54" hidden="1" customHeight="1">
      <c r="A249" s="1317" t="s">
        <v>1011</v>
      </c>
      <c r="B249" s="10" t="s">
        <v>1000</v>
      </c>
      <c r="C249" s="118">
        <v>2240</v>
      </c>
      <c r="D249" s="132">
        <v>0</v>
      </c>
      <c r="E249" s="1122" t="s">
        <v>1104</v>
      </c>
      <c r="F249" s="910" t="s">
        <v>110</v>
      </c>
      <c r="G249" s="385" t="s">
        <v>1217</v>
      </c>
    </row>
    <row r="250" spans="1:9" ht="33" hidden="1" customHeight="1">
      <c r="A250" s="1318"/>
      <c r="B250" s="17"/>
      <c r="C250" s="118"/>
      <c r="D250" s="41" t="s">
        <v>159</v>
      </c>
      <c r="E250" s="947" t="s">
        <v>1020</v>
      </c>
      <c r="F250" s="15"/>
      <c r="G250" s="1078"/>
    </row>
    <row r="251" spans="1:9" ht="42.75" customHeight="1">
      <c r="A251" s="1255" t="s">
        <v>1189</v>
      </c>
      <c r="B251" s="1179" t="s">
        <v>1190</v>
      </c>
      <c r="C251" s="1205">
        <v>2240</v>
      </c>
      <c r="D251" s="1206">
        <v>3480000</v>
      </c>
      <c r="E251" s="1217" t="s">
        <v>1003</v>
      </c>
      <c r="F251" s="1218" t="s">
        <v>121</v>
      </c>
      <c r="G251" s="1513" t="s">
        <v>1148</v>
      </c>
    </row>
    <row r="252" spans="1:9" ht="38.25" customHeight="1">
      <c r="A252" s="1292"/>
      <c r="B252" s="1182"/>
      <c r="C252" s="1219"/>
      <c r="D252" s="1191" t="s">
        <v>1002</v>
      </c>
      <c r="E252" s="1212"/>
      <c r="F252" s="1220"/>
      <c r="G252" s="1405"/>
    </row>
    <row r="253" spans="1:9" s="221" customFormat="1" ht="45" customHeight="1">
      <c r="A253" s="1255" t="s">
        <v>1138</v>
      </c>
      <c r="B253" s="1437" t="s">
        <v>1134</v>
      </c>
      <c r="C253" s="1288">
        <v>2240</v>
      </c>
      <c r="D253" s="1206">
        <f>960000-44216</f>
        <v>915784</v>
      </c>
      <c r="E253" s="1501" t="s">
        <v>1137</v>
      </c>
      <c r="F253" s="1271" t="s">
        <v>31</v>
      </c>
      <c r="G253" s="1324" t="s">
        <v>1223</v>
      </c>
    </row>
    <row r="254" spans="1:9" s="221" customFormat="1" ht="54.75" customHeight="1" thickBot="1">
      <c r="A254" s="1292"/>
      <c r="B254" s="1438"/>
      <c r="C254" s="1289"/>
      <c r="D254" s="1239" t="s">
        <v>1222</v>
      </c>
      <c r="E254" s="1502"/>
      <c r="F254" s="1272"/>
      <c r="G254" s="1325"/>
    </row>
    <row r="255" spans="1:9" s="221" customFormat="1" ht="46.5" customHeight="1">
      <c r="A255" s="1255" t="s">
        <v>1242</v>
      </c>
      <c r="B255" s="1179" t="s">
        <v>1243</v>
      </c>
      <c r="C255" s="1288">
        <v>2240</v>
      </c>
      <c r="D255" s="1180">
        <v>1500000</v>
      </c>
      <c r="E255" s="1271" t="s">
        <v>1244</v>
      </c>
      <c r="F255" s="1271" t="s">
        <v>248</v>
      </c>
      <c r="G255" s="1443" t="s">
        <v>1246</v>
      </c>
    </row>
    <row r="256" spans="1:9" s="221" customFormat="1" ht="46.5" customHeight="1" thickBot="1">
      <c r="A256" s="1256"/>
      <c r="B256" s="1221"/>
      <c r="C256" s="1295"/>
      <c r="D256" s="1222" t="s">
        <v>1245</v>
      </c>
      <c r="E256" s="1442"/>
      <c r="F256" s="1442"/>
      <c r="G256" s="1444"/>
    </row>
    <row r="257" spans="1:8" s="221" customFormat="1" ht="32.25" customHeight="1">
      <c r="A257" s="1255" t="s">
        <v>1191</v>
      </c>
      <c r="B257" s="1437" t="s">
        <v>804</v>
      </c>
      <c r="C257" s="1288">
        <v>2240</v>
      </c>
      <c r="D257" s="1206">
        <f>5400000-400002</f>
        <v>4999998</v>
      </c>
      <c r="E257" s="1501" t="s">
        <v>1107</v>
      </c>
      <c r="F257" s="1271" t="s">
        <v>110</v>
      </c>
      <c r="G257" s="1513" t="s">
        <v>1220</v>
      </c>
    </row>
    <row r="258" spans="1:8" s="221" customFormat="1" ht="47.25" customHeight="1">
      <c r="A258" s="1292"/>
      <c r="B258" s="1438"/>
      <c r="C258" s="1289"/>
      <c r="D258" s="1183" t="s">
        <v>1221</v>
      </c>
      <c r="E258" s="1502"/>
      <c r="F258" s="1272"/>
      <c r="G258" s="1405"/>
    </row>
    <row r="259" spans="1:8" s="221" customFormat="1" ht="46.5" customHeight="1">
      <c r="A259" s="1577" t="s">
        <v>1209</v>
      </c>
      <c r="B259" s="1542" t="s">
        <v>1253</v>
      </c>
      <c r="C259" s="1540">
        <v>2240</v>
      </c>
      <c r="D259" s="1206">
        <f>550000-99000-47510</f>
        <v>403490</v>
      </c>
      <c r="E259" s="1501" t="s">
        <v>1107</v>
      </c>
      <c r="F259" s="1501" t="s">
        <v>227</v>
      </c>
      <c r="G259" s="1410" t="s">
        <v>1339</v>
      </c>
    </row>
    <row r="260" spans="1:8" s="221" customFormat="1" ht="42.75" customHeight="1" thickBot="1">
      <c r="A260" s="1578"/>
      <c r="B260" s="1543"/>
      <c r="C260" s="1541"/>
      <c r="D260" s="1183" t="s">
        <v>1340</v>
      </c>
      <c r="E260" s="1502"/>
      <c r="F260" s="1502"/>
      <c r="G260" s="1411"/>
    </row>
    <row r="261" spans="1:8" s="221" customFormat="1" ht="46.5" hidden="1" customHeight="1">
      <c r="A261" s="1580" t="s">
        <v>1024</v>
      </c>
      <c r="B261" s="1551" t="s">
        <v>1139</v>
      </c>
      <c r="C261" s="1062">
        <v>2240</v>
      </c>
      <c r="D261" s="1063">
        <f>390000-76896</f>
        <v>313104</v>
      </c>
      <c r="E261" s="1378" t="s">
        <v>1140</v>
      </c>
      <c r="F261" s="1564" t="s">
        <v>111</v>
      </c>
      <c r="G261" s="1566" t="s">
        <v>1045</v>
      </c>
    </row>
    <row r="262" spans="1:8" s="221" customFormat="1" ht="32.25" hidden="1" customHeight="1" thickBot="1">
      <c r="A262" s="1581"/>
      <c r="B262" s="1552"/>
      <c r="C262" s="1064"/>
      <c r="D262" s="1065" t="s">
        <v>1141</v>
      </c>
      <c r="E262" s="1563"/>
      <c r="F262" s="1565"/>
      <c r="G262" s="1567"/>
    </row>
    <row r="263" spans="1:8" s="221" customFormat="1" ht="32.25" hidden="1" customHeight="1">
      <c r="A263" s="1579" t="s">
        <v>1142</v>
      </c>
      <c r="B263" s="1582" t="s">
        <v>1143</v>
      </c>
      <c r="C263" s="1075">
        <v>2240</v>
      </c>
      <c r="D263" s="1076">
        <v>76896</v>
      </c>
      <c r="E263" s="1260" t="s">
        <v>1144</v>
      </c>
      <c r="F263" s="1568" t="s">
        <v>31</v>
      </c>
      <c r="G263" s="1457" t="s">
        <v>1146</v>
      </c>
    </row>
    <row r="264" spans="1:8" s="221" customFormat="1" ht="59.25" hidden="1" customHeight="1" thickBot="1">
      <c r="A264" s="1298"/>
      <c r="B264" s="1583"/>
      <c r="C264" s="902"/>
      <c r="D264" s="1077" t="s">
        <v>1145</v>
      </c>
      <c r="E264" s="1562"/>
      <c r="F264" s="1453"/>
      <c r="G264" s="1458"/>
    </row>
    <row r="265" spans="1:8" s="221" customFormat="1" ht="59.25" customHeight="1">
      <c r="A265" s="1550" t="s">
        <v>1193</v>
      </c>
      <c r="B265" s="1437" t="s">
        <v>804</v>
      </c>
      <c r="C265" s="1288">
        <v>2240</v>
      </c>
      <c r="D265" s="1206">
        <f>99000-12000</f>
        <v>87000</v>
      </c>
      <c r="E265" s="1501" t="s">
        <v>1107</v>
      </c>
      <c r="F265" s="1271" t="s">
        <v>121</v>
      </c>
      <c r="G265" s="1513" t="s">
        <v>1219</v>
      </c>
    </row>
    <row r="266" spans="1:8" s="221" customFormat="1" ht="61.5" customHeight="1" thickBot="1">
      <c r="A266" s="1256"/>
      <c r="B266" s="1438"/>
      <c r="C266" s="1289"/>
      <c r="D266" s="1183" t="s">
        <v>1218</v>
      </c>
      <c r="E266" s="1502"/>
      <c r="F266" s="1272"/>
      <c r="G266" s="1405"/>
    </row>
    <row r="267" spans="1:8" ht="47.25" customHeight="1">
      <c r="A267" s="1550" t="s">
        <v>1153</v>
      </c>
      <c r="B267" s="1179" t="s">
        <v>190</v>
      </c>
      <c r="C267" s="1205">
        <v>2240</v>
      </c>
      <c r="D267" s="1206">
        <f>94000+106000-734</f>
        <v>199266</v>
      </c>
      <c r="E267" s="1223" t="s">
        <v>1094</v>
      </c>
      <c r="F267" s="1409" t="s">
        <v>120</v>
      </c>
      <c r="G267" s="1404" t="s">
        <v>1238</v>
      </c>
    </row>
    <row r="268" spans="1:8" ht="36.75" customHeight="1">
      <c r="A268" s="1292"/>
      <c r="B268" s="1182"/>
      <c r="C268" s="1219"/>
      <c r="D268" s="1192" t="s">
        <v>1224</v>
      </c>
      <c r="E268" s="1220"/>
      <c r="F268" s="1272"/>
      <c r="G268" s="1405"/>
      <c r="H268" s="92"/>
    </row>
    <row r="269" spans="1:8" ht="67.5" hidden="1" customHeight="1">
      <c r="A269" s="1572" t="s">
        <v>441</v>
      </c>
      <c r="B269" s="1584" t="s">
        <v>442</v>
      </c>
      <c r="C269" s="118">
        <v>2240</v>
      </c>
      <c r="D269" s="160">
        <v>0</v>
      </c>
      <c r="E269" s="1576" t="s">
        <v>28</v>
      </c>
      <c r="F269" s="1269" t="s">
        <v>120</v>
      </c>
      <c r="G269" s="1428" t="s">
        <v>57</v>
      </c>
    </row>
    <row r="270" spans="1:8" ht="33.75" hidden="1" customHeight="1">
      <c r="A270" s="1573"/>
      <c r="B270" s="1291"/>
      <c r="C270" s="198"/>
      <c r="D270" s="158" t="s">
        <v>385</v>
      </c>
      <c r="E270" s="1268"/>
      <c r="F270" s="1270"/>
      <c r="G270" s="1428"/>
    </row>
    <row r="271" spans="1:8" ht="102" hidden="1" customHeight="1">
      <c r="A271" s="1281" t="s">
        <v>446</v>
      </c>
      <c r="B271" s="1569" t="s">
        <v>445</v>
      </c>
      <c r="C271" s="1251">
        <v>2240</v>
      </c>
      <c r="D271" s="80">
        <v>0</v>
      </c>
      <c r="E271" s="1269" t="s">
        <v>397</v>
      </c>
      <c r="F271" s="1301" t="s">
        <v>29</v>
      </c>
      <c r="G271" s="1330" t="s">
        <v>62</v>
      </c>
    </row>
    <row r="272" spans="1:8" ht="97.5" hidden="1" customHeight="1">
      <c r="A272" s="1282"/>
      <c r="B272" s="1432"/>
      <c r="C272" s="1258"/>
      <c r="D272" s="100" t="s">
        <v>376</v>
      </c>
      <c r="E272" s="1270"/>
      <c r="F272" s="1302"/>
      <c r="G272" s="1331"/>
    </row>
    <row r="273" spans="1:9" ht="33.75" hidden="1" customHeight="1">
      <c r="A273" s="1281" t="s">
        <v>448</v>
      </c>
      <c r="B273" s="1569" t="s">
        <v>447</v>
      </c>
      <c r="C273" s="1251">
        <v>2240</v>
      </c>
      <c r="D273" s="80">
        <v>0</v>
      </c>
      <c r="E273" s="1269" t="s">
        <v>397</v>
      </c>
      <c r="F273" s="1301" t="s">
        <v>29</v>
      </c>
      <c r="G273" s="1330" t="s">
        <v>57</v>
      </c>
    </row>
    <row r="274" spans="1:9" ht="29.25" hidden="1" customHeight="1">
      <c r="A274" s="1282"/>
      <c r="B274" s="1432"/>
      <c r="C274" s="1258"/>
      <c r="D274" s="100" t="s">
        <v>406</v>
      </c>
      <c r="E274" s="1270"/>
      <c r="F274" s="1302"/>
      <c r="G274" s="1331"/>
    </row>
    <row r="275" spans="1:9" ht="52.5" hidden="1" customHeight="1">
      <c r="A275" s="1245" t="s">
        <v>546</v>
      </c>
      <c r="B275" s="10" t="s">
        <v>547</v>
      </c>
      <c r="C275" s="1293">
        <v>2240</v>
      </c>
      <c r="D275" s="116">
        <v>0</v>
      </c>
      <c r="E275" s="1423" t="s">
        <v>14</v>
      </c>
      <c r="F275" s="1253" t="s">
        <v>248</v>
      </c>
      <c r="G275" s="1338" t="s">
        <v>63</v>
      </c>
    </row>
    <row r="276" spans="1:9" ht="57" hidden="1" customHeight="1">
      <c r="A276" s="1246"/>
      <c r="B276" s="11"/>
      <c r="C276" s="1294"/>
      <c r="D276" s="100" t="s">
        <v>548</v>
      </c>
      <c r="E276" s="1424"/>
      <c r="F276" s="1270"/>
      <c r="G276" s="1339"/>
    </row>
    <row r="277" spans="1:9" ht="42.75" customHeight="1">
      <c r="A277" s="1595" t="s">
        <v>791</v>
      </c>
      <c r="B277" s="1437" t="s">
        <v>986</v>
      </c>
      <c r="C277" s="1288">
        <v>2240</v>
      </c>
      <c r="D277" s="1237">
        <f>5841.6</f>
        <v>5841.6</v>
      </c>
      <c r="E277" s="1271" t="s">
        <v>397</v>
      </c>
      <c r="F277" s="1271" t="s">
        <v>498</v>
      </c>
      <c r="G277" s="1503" t="s">
        <v>1345</v>
      </c>
      <c r="H277" s="156"/>
      <c r="I277" s="156"/>
    </row>
    <row r="278" spans="1:9" ht="38.25" customHeight="1">
      <c r="A278" s="1596"/>
      <c r="B278" s="1438"/>
      <c r="C278" s="1289"/>
      <c r="D278" s="1191" t="s">
        <v>1346</v>
      </c>
      <c r="E278" s="1272"/>
      <c r="F278" s="1272"/>
      <c r="G278" s="1504"/>
      <c r="H278" s="156"/>
      <c r="I278" s="156"/>
    </row>
    <row r="279" spans="1:9" ht="63" hidden="1" customHeight="1">
      <c r="A279" s="1278" t="s">
        <v>984</v>
      </c>
      <c r="B279" s="1429" t="s">
        <v>980</v>
      </c>
      <c r="C279" s="1251">
        <v>2240</v>
      </c>
      <c r="D279" s="141">
        <v>9400</v>
      </c>
      <c r="E279" s="1269" t="s">
        <v>1094</v>
      </c>
      <c r="F279" s="1253" t="s">
        <v>227</v>
      </c>
      <c r="G279" s="1599" t="s">
        <v>57</v>
      </c>
    </row>
    <row r="280" spans="1:9" ht="29.25" hidden="1" customHeight="1">
      <c r="A280" s="1279"/>
      <c r="B280" s="1430"/>
      <c r="C280" s="1258"/>
      <c r="D280" s="75" t="s">
        <v>985</v>
      </c>
      <c r="E280" s="1270"/>
      <c r="F280" s="1270"/>
      <c r="G280" s="1600"/>
    </row>
    <row r="281" spans="1:9" ht="44.25" customHeight="1">
      <c r="A281" s="1595" t="s">
        <v>1284</v>
      </c>
      <c r="B281" s="1437" t="s">
        <v>987</v>
      </c>
      <c r="C281" s="1288">
        <v>2240</v>
      </c>
      <c r="D281" s="1206">
        <f>190000-70600</f>
        <v>119400</v>
      </c>
      <c r="E281" s="1272" t="s">
        <v>1094</v>
      </c>
      <c r="F281" s="1271" t="s">
        <v>279</v>
      </c>
      <c r="G281" s="1324" t="s">
        <v>1341</v>
      </c>
      <c r="H281" s="92"/>
    </row>
    <row r="282" spans="1:9" ht="26.25" customHeight="1">
      <c r="A282" s="1596"/>
      <c r="B282" s="1438"/>
      <c r="C282" s="1289"/>
      <c r="D282" s="1183" t="s">
        <v>1342</v>
      </c>
      <c r="E282" s="1403"/>
      <c r="F282" s="1272"/>
      <c r="G282" s="1325"/>
    </row>
    <row r="283" spans="1:9" ht="21.75" hidden="1" customHeight="1">
      <c r="A283" s="1281" t="s">
        <v>982</v>
      </c>
      <c r="B283" s="1429" t="s">
        <v>980</v>
      </c>
      <c r="C283" s="1251">
        <v>2240</v>
      </c>
      <c r="D283" s="132">
        <v>62500</v>
      </c>
      <c r="E283" s="1263" t="s">
        <v>1094</v>
      </c>
      <c r="F283" s="1301" t="s">
        <v>279</v>
      </c>
      <c r="G283" s="1426" t="s">
        <v>62</v>
      </c>
    </row>
    <row r="284" spans="1:9" ht="48.75" hidden="1" customHeight="1">
      <c r="A284" s="1282"/>
      <c r="B284" s="1430"/>
      <c r="C284" s="1258"/>
      <c r="D284" s="150" t="s">
        <v>975</v>
      </c>
      <c r="E284" s="1264"/>
      <c r="F284" s="1302"/>
      <c r="G284" s="1427"/>
    </row>
    <row r="285" spans="1:9" ht="59.25" hidden="1" customHeight="1">
      <c r="A285" s="1278" t="s">
        <v>983</v>
      </c>
      <c r="B285" s="1429" t="s">
        <v>981</v>
      </c>
      <c r="C285" s="1251">
        <v>2240</v>
      </c>
      <c r="D285" s="132">
        <v>50000</v>
      </c>
      <c r="E285" s="1263" t="s">
        <v>1094</v>
      </c>
      <c r="F285" s="1301" t="s">
        <v>279</v>
      </c>
      <c r="G285" s="1426" t="s">
        <v>57</v>
      </c>
    </row>
    <row r="286" spans="1:9" ht="27.75" hidden="1" customHeight="1">
      <c r="A286" s="1279"/>
      <c r="B286" s="1430"/>
      <c r="C286" s="1258"/>
      <c r="D286" s="150" t="s">
        <v>978</v>
      </c>
      <c r="E286" s="1264"/>
      <c r="F286" s="1302"/>
      <c r="G286" s="1427"/>
    </row>
    <row r="287" spans="1:9" ht="51.75" hidden="1" customHeight="1">
      <c r="A287" s="1278" t="s">
        <v>988</v>
      </c>
      <c r="B287" s="858" t="s">
        <v>980</v>
      </c>
      <c r="C287" s="860">
        <v>2240</v>
      </c>
      <c r="D287" s="132">
        <v>480000</v>
      </c>
      <c r="E287" s="1309" t="s">
        <v>977</v>
      </c>
      <c r="F287" s="1301" t="s">
        <v>121</v>
      </c>
      <c r="G287" s="1426" t="s">
        <v>57</v>
      </c>
    </row>
    <row r="288" spans="1:9" ht="24" hidden="1" customHeight="1">
      <c r="A288" s="1279"/>
      <c r="B288" s="859"/>
      <c r="C288" s="861"/>
      <c r="D288" s="150" t="s">
        <v>976</v>
      </c>
      <c r="E288" s="1263"/>
      <c r="F288" s="1302"/>
      <c r="G288" s="1427"/>
    </row>
    <row r="289" spans="1:8" ht="45.75" hidden="1" customHeight="1">
      <c r="A289" s="1593" t="s">
        <v>989</v>
      </c>
      <c r="B289" s="1305" t="s">
        <v>795</v>
      </c>
      <c r="C289" s="1313">
        <v>2240</v>
      </c>
      <c r="D289" s="132">
        <v>2302400</v>
      </c>
      <c r="E289" s="1263" t="s">
        <v>1094</v>
      </c>
      <c r="F289" s="1309" t="s">
        <v>121</v>
      </c>
      <c r="G289" s="1591" t="s">
        <v>874</v>
      </c>
    </row>
    <row r="290" spans="1:8" ht="40.5" hidden="1" customHeight="1">
      <c r="A290" s="1594"/>
      <c r="B290" s="1384"/>
      <c r="C290" s="1314"/>
      <c r="D290" s="150" t="s">
        <v>990</v>
      </c>
      <c r="E290" s="1264"/>
      <c r="F290" s="1263"/>
      <c r="G290" s="1592"/>
    </row>
    <row r="291" spans="1:8" ht="31.5" hidden="1" customHeight="1">
      <c r="A291" s="1593" t="s">
        <v>992</v>
      </c>
      <c r="B291" s="1305" t="s">
        <v>991</v>
      </c>
      <c r="C291" s="1313">
        <v>2240</v>
      </c>
      <c r="D291" s="132">
        <v>418000</v>
      </c>
      <c r="E291" s="1263" t="s">
        <v>1094</v>
      </c>
      <c r="F291" s="1309" t="s">
        <v>111</v>
      </c>
      <c r="G291" s="1591" t="s">
        <v>872</v>
      </c>
    </row>
    <row r="292" spans="1:8" ht="51.75" hidden="1" customHeight="1">
      <c r="A292" s="1594"/>
      <c r="B292" s="1384"/>
      <c r="C292" s="1314"/>
      <c r="D292" s="150" t="s">
        <v>993</v>
      </c>
      <c r="E292" s="1264"/>
      <c r="F292" s="1263"/>
      <c r="G292" s="1592"/>
    </row>
    <row r="293" spans="1:8" ht="31.5" hidden="1" customHeight="1">
      <c r="A293" s="1278" t="s">
        <v>1027</v>
      </c>
      <c r="B293" s="883" t="s">
        <v>1026</v>
      </c>
      <c r="C293" s="881">
        <v>2240</v>
      </c>
      <c r="D293" s="132">
        <v>4000</v>
      </c>
      <c r="E293" s="1270" t="s">
        <v>1094</v>
      </c>
      <c r="F293" s="877" t="s">
        <v>248</v>
      </c>
      <c r="G293" s="940" t="s">
        <v>57</v>
      </c>
    </row>
    <row r="294" spans="1:8" ht="46.5" hidden="1" customHeight="1">
      <c r="A294" s="1279"/>
      <c r="B294" s="880"/>
      <c r="C294" s="881"/>
      <c r="D294" s="88" t="s">
        <v>1028</v>
      </c>
      <c r="E294" s="1382"/>
      <c r="F294" s="878"/>
      <c r="G294" s="941"/>
    </row>
    <row r="295" spans="1:8" ht="41.25" hidden="1" customHeight="1">
      <c r="A295" s="1278" t="s">
        <v>1110</v>
      </c>
      <c r="B295" s="883" t="s">
        <v>856</v>
      </c>
      <c r="C295" s="881">
        <v>2240</v>
      </c>
      <c r="D295" s="223">
        <v>11200000</v>
      </c>
      <c r="E295" s="1382" t="s">
        <v>1094</v>
      </c>
      <c r="F295" s="884" t="s">
        <v>31</v>
      </c>
      <c r="G295" s="942" t="s">
        <v>1074</v>
      </c>
    </row>
    <row r="296" spans="1:8" ht="41.25" hidden="1" customHeight="1">
      <c r="A296" s="1280"/>
      <c r="B296" s="883"/>
      <c r="C296" s="881"/>
      <c r="D296" s="885" t="s">
        <v>1075</v>
      </c>
      <c r="E296" s="1382"/>
      <c r="F296" s="886"/>
      <c r="G296" s="941"/>
    </row>
    <row r="297" spans="1:8" ht="41.25" hidden="1" customHeight="1">
      <c r="A297" s="1597" t="s">
        <v>861</v>
      </c>
      <c r="B297" s="1429" t="s">
        <v>856</v>
      </c>
      <c r="C297" s="1251">
        <v>2240</v>
      </c>
      <c r="D297" s="223">
        <v>0</v>
      </c>
      <c r="E297" s="1270" t="s">
        <v>512</v>
      </c>
      <c r="F297" s="887" t="s">
        <v>342</v>
      </c>
      <c r="G297" s="882" t="s">
        <v>57</v>
      </c>
    </row>
    <row r="298" spans="1:8" ht="41.25" hidden="1" customHeight="1">
      <c r="A298" s="1598"/>
      <c r="B298" s="1430"/>
      <c r="C298" s="1258"/>
      <c r="D298" s="885" t="s">
        <v>816</v>
      </c>
      <c r="E298" s="1253"/>
      <c r="F298" s="887"/>
      <c r="G298" s="882"/>
    </row>
    <row r="299" spans="1:8" ht="39" hidden="1" customHeight="1">
      <c r="A299" s="388" t="s">
        <v>600</v>
      </c>
      <c r="B299" s="10" t="s">
        <v>601</v>
      </c>
      <c r="C299" s="316">
        <v>2240</v>
      </c>
      <c r="D299" s="125">
        <v>0</v>
      </c>
      <c r="E299" s="1423" t="s">
        <v>604</v>
      </c>
      <c r="F299" s="1433"/>
      <c r="G299" s="1338" t="s">
        <v>603</v>
      </c>
    </row>
    <row r="300" spans="1:8" ht="63" hidden="1" customHeight="1">
      <c r="A300" s="383"/>
      <c r="B300" s="11"/>
      <c r="C300" s="73"/>
      <c r="D300" s="100" t="s">
        <v>602</v>
      </c>
      <c r="E300" s="1424"/>
      <c r="F300" s="1434"/>
      <c r="G300" s="1339"/>
      <c r="H300" s="92"/>
    </row>
    <row r="301" spans="1:8" ht="29.25" hidden="1" customHeight="1">
      <c r="A301" s="388" t="s">
        <v>242</v>
      </c>
      <c r="B301" s="119" t="s">
        <v>241</v>
      </c>
      <c r="C301" s="316">
        <v>2240</v>
      </c>
      <c r="D301" s="132">
        <v>0</v>
      </c>
      <c r="E301" s="1267" t="s">
        <v>200</v>
      </c>
      <c r="F301" s="277" t="s">
        <v>227</v>
      </c>
      <c r="G301" s="1338" t="s">
        <v>57</v>
      </c>
      <c r="H301" s="92"/>
    </row>
    <row r="302" spans="1:8" ht="29.25" hidden="1" customHeight="1">
      <c r="A302" s="383"/>
      <c r="B302" s="11"/>
      <c r="C302" s="73"/>
      <c r="D302" s="124" t="s">
        <v>235</v>
      </c>
      <c r="E302" s="1268"/>
      <c r="F302" s="277"/>
      <c r="G302" s="1339"/>
      <c r="H302" s="92"/>
    </row>
    <row r="303" spans="1:8" ht="29.25" hidden="1" customHeight="1">
      <c r="A303" s="382" t="s">
        <v>252</v>
      </c>
      <c r="B303" s="129" t="s">
        <v>253</v>
      </c>
      <c r="C303" s="118">
        <v>2240</v>
      </c>
      <c r="D303" s="133">
        <v>0</v>
      </c>
      <c r="E303" s="1423" t="s">
        <v>200</v>
      </c>
      <c r="F303" s="277" t="s">
        <v>227</v>
      </c>
      <c r="G303" s="1338" t="s">
        <v>57</v>
      </c>
      <c r="H303" s="92"/>
    </row>
    <row r="304" spans="1:8" ht="29.25" hidden="1" customHeight="1">
      <c r="A304" s="383"/>
      <c r="B304" s="11"/>
      <c r="C304" s="73"/>
      <c r="D304" s="120" t="s">
        <v>234</v>
      </c>
      <c r="E304" s="1424"/>
      <c r="F304" s="273"/>
      <c r="G304" s="1339"/>
      <c r="H304" s="92"/>
    </row>
    <row r="305" spans="1:8" ht="52.5" hidden="1" customHeight="1">
      <c r="A305" s="1281" t="s">
        <v>459</v>
      </c>
      <c r="B305" s="1431" t="s">
        <v>451</v>
      </c>
      <c r="C305" s="1251">
        <v>2240</v>
      </c>
      <c r="D305" s="143">
        <v>0</v>
      </c>
      <c r="E305" s="1269" t="s">
        <v>397</v>
      </c>
      <c r="F305" s="1301" t="s">
        <v>121</v>
      </c>
      <c r="G305" s="1428" t="s">
        <v>57</v>
      </c>
      <c r="H305" s="92"/>
    </row>
    <row r="306" spans="1:8" ht="29.25" hidden="1" customHeight="1">
      <c r="A306" s="1282"/>
      <c r="B306" s="1432"/>
      <c r="C306" s="1258"/>
      <c r="D306" s="124" t="s">
        <v>407</v>
      </c>
      <c r="E306" s="1270"/>
      <c r="F306" s="1302"/>
      <c r="G306" s="1339"/>
      <c r="H306" s="92"/>
    </row>
    <row r="307" spans="1:8" ht="29.25" hidden="1" customHeight="1">
      <c r="A307" s="1281" t="s">
        <v>460</v>
      </c>
      <c r="B307" s="1431" t="s">
        <v>452</v>
      </c>
      <c r="C307" s="1251">
        <v>2240</v>
      </c>
      <c r="D307" s="133">
        <v>0</v>
      </c>
      <c r="E307" s="1269" t="s">
        <v>268</v>
      </c>
      <c r="F307" s="1301" t="s">
        <v>110</v>
      </c>
      <c r="G307" s="1428" t="s">
        <v>57</v>
      </c>
      <c r="H307" s="92"/>
    </row>
    <row r="308" spans="1:8" ht="49.5" hidden="1" customHeight="1">
      <c r="A308" s="1282"/>
      <c r="B308" s="1432"/>
      <c r="C308" s="1258"/>
      <c r="D308" s="124" t="s">
        <v>383</v>
      </c>
      <c r="E308" s="1270"/>
      <c r="F308" s="1302"/>
      <c r="G308" s="1339"/>
      <c r="H308" s="92"/>
    </row>
    <row r="309" spans="1:8" ht="43.5" hidden="1" customHeight="1">
      <c r="A309" s="382" t="s">
        <v>382</v>
      </c>
      <c r="B309" s="119" t="s">
        <v>284</v>
      </c>
      <c r="C309" s="118">
        <v>2240</v>
      </c>
      <c r="D309" s="133">
        <v>0</v>
      </c>
      <c r="E309" s="1441" t="s">
        <v>14</v>
      </c>
      <c r="F309" s="277" t="s">
        <v>279</v>
      </c>
      <c r="G309" s="1428" t="s">
        <v>57</v>
      </c>
      <c r="H309" s="92"/>
    </row>
    <row r="310" spans="1:8" ht="47.25" hidden="1" customHeight="1">
      <c r="A310" s="383"/>
      <c r="B310" s="11"/>
      <c r="C310" s="73"/>
      <c r="D310" s="124" t="s">
        <v>285</v>
      </c>
      <c r="E310" s="1424"/>
      <c r="F310" s="273"/>
      <c r="G310" s="1339"/>
      <c r="H310" s="92"/>
    </row>
    <row r="311" spans="1:8" ht="29.25" hidden="1" customHeight="1">
      <c r="A311" s="382" t="s">
        <v>286</v>
      </c>
      <c r="B311" s="135" t="s">
        <v>291</v>
      </c>
      <c r="C311" s="118">
        <v>2240</v>
      </c>
      <c r="D311" s="133">
        <v>0</v>
      </c>
      <c r="E311" s="1441" t="s">
        <v>85</v>
      </c>
      <c r="F311" s="277" t="s">
        <v>279</v>
      </c>
      <c r="G311" s="1428" t="s">
        <v>62</v>
      </c>
      <c r="H311" s="92"/>
    </row>
    <row r="312" spans="1:8" ht="45" hidden="1" customHeight="1">
      <c r="A312" s="383"/>
      <c r="B312" s="11"/>
      <c r="C312" s="73"/>
      <c r="D312" s="124" t="s">
        <v>363</v>
      </c>
      <c r="E312" s="1424"/>
      <c r="F312" s="273"/>
      <c r="G312" s="1339"/>
      <c r="H312" s="92"/>
    </row>
    <row r="313" spans="1:8" ht="45" hidden="1" customHeight="1">
      <c r="A313" s="382" t="s">
        <v>286</v>
      </c>
      <c r="B313" s="135" t="s">
        <v>291</v>
      </c>
      <c r="C313" s="118">
        <v>2240</v>
      </c>
      <c r="D313" s="133">
        <v>0</v>
      </c>
      <c r="E313" s="1441" t="s">
        <v>85</v>
      </c>
      <c r="F313" s="277" t="s">
        <v>342</v>
      </c>
      <c r="G313" s="1428" t="s">
        <v>369</v>
      </c>
      <c r="H313" s="92"/>
    </row>
    <row r="314" spans="1:8" ht="45" hidden="1" customHeight="1">
      <c r="A314" s="383"/>
      <c r="B314" s="11"/>
      <c r="C314" s="73"/>
      <c r="D314" s="150" t="s">
        <v>353</v>
      </c>
      <c r="E314" s="1424"/>
      <c r="F314" s="273"/>
      <c r="G314" s="1339"/>
      <c r="H314" s="92"/>
    </row>
    <row r="315" spans="1:8" ht="45" hidden="1" customHeight="1">
      <c r="A315" s="1281" t="s">
        <v>461</v>
      </c>
      <c r="B315" s="1585" t="s">
        <v>453</v>
      </c>
      <c r="C315" s="1251">
        <v>2240</v>
      </c>
      <c r="D315" s="133">
        <v>0</v>
      </c>
      <c r="E315" s="1441" t="s">
        <v>268</v>
      </c>
      <c r="F315" s="1301" t="s">
        <v>120</v>
      </c>
      <c r="G315" s="1428" t="s">
        <v>62</v>
      </c>
      <c r="H315" s="92"/>
    </row>
    <row r="316" spans="1:8" ht="45" hidden="1" customHeight="1">
      <c r="A316" s="1282"/>
      <c r="B316" s="1586"/>
      <c r="C316" s="1258"/>
      <c r="D316" s="124" t="s">
        <v>380</v>
      </c>
      <c r="E316" s="1424"/>
      <c r="F316" s="1302"/>
      <c r="G316" s="1339"/>
      <c r="H316" s="92"/>
    </row>
    <row r="317" spans="1:8" s="221" customFormat="1" ht="45" hidden="1" customHeight="1">
      <c r="A317" s="1574" t="s">
        <v>462</v>
      </c>
      <c r="B317" s="224" t="s">
        <v>454</v>
      </c>
      <c r="C317" s="207">
        <v>2240</v>
      </c>
      <c r="D317" s="225">
        <v>0</v>
      </c>
      <c r="E317" s="1447" t="s">
        <v>14</v>
      </c>
      <c r="F317" s="277" t="s">
        <v>121</v>
      </c>
      <c r="G317" s="1387" t="s">
        <v>62</v>
      </c>
      <c r="H317" s="220"/>
    </row>
    <row r="318" spans="1:8" s="221" customFormat="1" ht="45" hidden="1" customHeight="1">
      <c r="A318" s="1575"/>
      <c r="B318" s="14"/>
      <c r="C318" s="197"/>
      <c r="D318" s="226" t="s">
        <v>371</v>
      </c>
      <c r="E318" s="1448"/>
      <c r="F318" s="273"/>
      <c r="G318" s="1376"/>
      <c r="H318" s="220"/>
    </row>
    <row r="319" spans="1:8" ht="45" hidden="1" customHeight="1">
      <c r="A319" s="1247" t="s">
        <v>464</v>
      </c>
      <c r="B319" s="1589" t="s">
        <v>463</v>
      </c>
      <c r="C319" s="118">
        <v>2240</v>
      </c>
      <c r="D319" s="133">
        <v>0</v>
      </c>
      <c r="E319" s="1441" t="s">
        <v>14</v>
      </c>
      <c r="F319" s="277" t="s">
        <v>110</v>
      </c>
      <c r="G319" s="1428" t="s">
        <v>62</v>
      </c>
      <c r="H319" s="92"/>
    </row>
    <row r="320" spans="1:8" ht="45" hidden="1" customHeight="1">
      <c r="A320" s="1248"/>
      <c r="B320" s="1590"/>
      <c r="C320" s="73"/>
      <c r="D320" s="124" t="s">
        <v>386</v>
      </c>
      <c r="E320" s="1424"/>
      <c r="F320" s="273"/>
      <c r="G320" s="1339"/>
      <c r="H320" s="92"/>
    </row>
    <row r="321" spans="1:11" ht="45" hidden="1" customHeight="1">
      <c r="A321" s="382" t="s">
        <v>288</v>
      </c>
      <c r="B321" s="119" t="s">
        <v>289</v>
      </c>
      <c r="C321" s="118">
        <v>2240</v>
      </c>
      <c r="D321" s="133">
        <v>0</v>
      </c>
      <c r="E321" s="1441" t="s">
        <v>268</v>
      </c>
      <c r="F321" s="277" t="s">
        <v>279</v>
      </c>
      <c r="G321" s="1428" t="s">
        <v>62</v>
      </c>
      <c r="H321" s="92"/>
    </row>
    <row r="322" spans="1:11" ht="45" hidden="1" customHeight="1">
      <c r="A322" s="383"/>
      <c r="B322" s="11"/>
      <c r="C322" s="73"/>
      <c r="D322" s="124" t="s">
        <v>287</v>
      </c>
      <c r="E322" s="1424"/>
      <c r="F322" s="273"/>
      <c r="G322" s="1339"/>
      <c r="H322" s="92"/>
    </row>
    <row r="323" spans="1:11" ht="55.5" hidden="1" customHeight="1">
      <c r="A323" s="1283" t="s">
        <v>466</v>
      </c>
      <c r="B323" s="1587" t="s">
        <v>465</v>
      </c>
      <c r="C323" s="228">
        <v>2240</v>
      </c>
      <c r="D323" s="229">
        <v>0</v>
      </c>
      <c r="E323" s="1265" t="s">
        <v>14</v>
      </c>
      <c r="F323" s="219" t="s">
        <v>110</v>
      </c>
      <c r="G323" s="1445" t="s">
        <v>62</v>
      </c>
      <c r="H323" s="92"/>
    </row>
    <row r="324" spans="1:11" ht="45" hidden="1" customHeight="1">
      <c r="A324" s="1284"/>
      <c r="B324" s="1588"/>
      <c r="C324" s="230"/>
      <c r="D324" s="231" t="s">
        <v>290</v>
      </c>
      <c r="E324" s="1266"/>
      <c r="F324" s="247"/>
      <c r="G324" s="1446"/>
      <c r="H324" s="92"/>
    </row>
    <row r="325" spans="1:11" ht="45" hidden="1" customHeight="1">
      <c r="A325" s="1281" t="s">
        <v>467</v>
      </c>
      <c r="B325" s="1585" t="s">
        <v>468</v>
      </c>
      <c r="C325" s="1251">
        <v>2240</v>
      </c>
      <c r="D325" s="133">
        <v>0</v>
      </c>
      <c r="E325" s="1441" t="s">
        <v>268</v>
      </c>
      <c r="F325" s="1301" t="s">
        <v>110</v>
      </c>
      <c r="G325" s="1428" t="s">
        <v>57</v>
      </c>
      <c r="H325" s="92"/>
    </row>
    <row r="326" spans="1:11" ht="45" hidden="1" customHeight="1">
      <c r="A326" s="1282"/>
      <c r="B326" s="1586"/>
      <c r="C326" s="1258"/>
      <c r="D326" s="124" t="s">
        <v>381</v>
      </c>
      <c r="E326" s="1424"/>
      <c r="F326" s="1302"/>
      <c r="G326" s="1339"/>
      <c r="H326" s="92"/>
    </row>
    <row r="327" spans="1:11" ht="42.75" hidden="1" customHeight="1">
      <c r="A327" s="1281" t="s">
        <v>470</v>
      </c>
      <c r="B327" s="1585" t="s">
        <v>469</v>
      </c>
      <c r="C327" s="1251">
        <v>2240</v>
      </c>
      <c r="D327" s="133">
        <v>0</v>
      </c>
      <c r="E327" s="1269" t="s">
        <v>397</v>
      </c>
      <c r="F327" s="1301" t="s">
        <v>120</v>
      </c>
      <c r="G327" s="1428" t="s">
        <v>62</v>
      </c>
      <c r="H327" s="92"/>
    </row>
    <row r="328" spans="1:11" ht="51.75" hidden="1" customHeight="1">
      <c r="A328" s="1282"/>
      <c r="B328" s="1586"/>
      <c r="C328" s="1258"/>
      <c r="D328" s="126" t="s">
        <v>384</v>
      </c>
      <c r="E328" s="1270"/>
      <c r="F328" s="1302"/>
      <c r="G328" s="1339"/>
      <c r="H328" s="92"/>
    </row>
    <row r="329" spans="1:11" ht="41.25" customHeight="1">
      <c r="A329" s="1255" t="s">
        <v>1290</v>
      </c>
      <c r="B329" s="1179" t="s">
        <v>135</v>
      </c>
      <c r="C329" s="1296">
        <v>2240</v>
      </c>
      <c r="D329" s="1201">
        <v>870552</v>
      </c>
      <c r="E329" s="1449" t="s">
        <v>1147</v>
      </c>
      <c r="F329" s="1450"/>
      <c r="G329" s="1224" t="s">
        <v>57</v>
      </c>
    </row>
    <row r="330" spans="1:11" ht="48" customHeight="1">
      <c r="A330" s="1292"/>
      <c r="B330" s="1225"/>
      <c r="C330" s="1297"/>
      <c r="D330" s="1183" t="s">
        <v>1124</v>
      </c>
      <c r="E330" s="1451"/>
      <c r="F330" s="1452"/>
      <c r="G330" s="1226" t="s">
        <v>1125</v>
      </c>
    </row>
    <row r="331" spans="1:11" ht="48" customHeight="1">
      <c r="A331" s="1255" t="s">
        <v>1288</v>
      </c>
      <c r="B331" s="1179" t="s">
        <v>1227</v>
      </c>
      <c r="C331" s="1288">
        <v>2240</v>
      </c>
      <c r="D331" s="1201">
        <v>30400</v>
      </c>
      <c r="E331" s="1271" t="s">
        <v>1215</v>
      </c>
      <c r="F331" s="1435" t="s">
        <v>279</v>
      </c>
      <c r="G331" s="1228" t="s">
        <v>62</v>
      </c>
    </row>
    <row r="332" spans="1:11" ht="45" customHeight="1">
      <c r="A332" s="1292"/>
      <c r="B332" s="1225"/>
      <c r="C332" s="1289"/>
      <c r="D332" s="1183" t="s">
        <v>1230</v>
      </c>
      <c r="E332" s="1272"/>
      <c r="F332" s="1436"/>
      <c r="G332" s="1226" t="s">
        <v>1216</v>
      </c>
    </row>
    <row r="333" spans="1:11" ht="48" customHeight="1">
      <c r="A333" s="1245" t="s">
        <v>1229</v>
      </c>
      <c r="B333" s="81" t="s">
        <v>1228</v>
      </c>
      <c r="C333" s="1293">
        <v>2240</v>
      </c>
      <c r="D333" s="1227">
        <v>50425</v>
      </c>
      <c r="E333" s="1253" t="s">
        <v>1215</v>
      </c>
      <c r="F333" s="1422" t="s">
        <v>248</v>
      </c>
      <c r="G333" s="1117" t="s">
        <v>62</v>
      </c>
    </row>
    <row r="334" spans="1:11" ht="48" customHeight="1">
      <c r="A334" s="1246"/>
      <c r="B334" s="76"/>
      <c r="C334" s="1294"/>
      <c r="D334" s="150" t="s">
        <v>1231</v>
      </c>
      <c r="E334" s="1270"/>
      <c r="F334" s="1415"/>
      <c r="G334" s="1116" t="s">
        <v>1216</v>
      </c>
    </row>
    <row r="335" spans="1:11" ht="55.5" customHeight="1">
      <c r="A335" s="1255" t="s">
        <v>1239</v>
      </c>
      <c r="B335" s="1179" t="s">
        <v>123</v>
      </c>
      <c r="C335" s="1288">
        <v>2240</v>
      </c>
      <c r="D335" s="1201">
        <f>2569240+256924-26114</f>
        <v>2800050</v>
      </c>
      <c r="E335" s="1271" t="s">
        <v>1215</v>
      </c>
      <c r="F335" s="1435" t="s">
        <v>248</v>
      </c>
      <c r="G335" s="1228" t="s">
        <v>62</v>
      </c>
    </row>
    <row r="336" spans="1:11" ht="42" customHeight="1">
      <c r="A336" s="1292"/>
      <c r="B336" s="1225"/>
      <c r="C336" s="1289"/>
      <c r="D336" s="1183" t="s">
        <v>1365</v>
      </c>
      <c r="E336" s="1272"/>
      <c r="F336" s="1436"/>
      <c r="G336" s="1226" t="s">
        <v>1216</v>
      </c>
      <c r="I336" s="92"/>
      <c r="K336" s="92"/>
    </row>
    <row r="337" spans="1:11" ht="42" customHeight="1">
      <c r="A337" s="1255" t="s">
        <v>1240</v>
      </c>
      <c r="B337" s="1179" t="s">
        <v>1241</v>
      </c>
      <c r="C337" s="1288">
        <v>2240</v>
      </c>
      <c r="D337" s="1201">
        <f>4494154-3154</f>
        <v>4491000</v>
      </c>
      <c r="E337" s="1271" t="s">
        <v>1215</v>
      </c>
      <c r="F337" s="1435" t="s">
        <v>248</v>
      </c>
      <c r="G337" s="1228" t="s">
        <v>62</v>
      </c>
      <c r="I337" s="92"/>
      <c r="K337" s="92"/>
    </row>
    <row r="338" spans="1:11" ht="66.75" customHeight="1" thickBot="1">
      <c r="A338" s="1292"/>
      <c r="B338" s="1225"/>
      <c r="C338" s="1289"/>
      <c r="D338" s="1183" t="s">
        <v>1330</v>
      </c>
      <c r="E338" s="1272"/>
      <c r="F338" s="1436"/>
      <c r="G338" s="1226" t="s">
        <v>1329</v>
      </c>
      <c r="I338" s="92"/>
      <c r="K338" s="92"/>
    </row>
    <row r="339" spans="1:11" ht="66.75" customHeight="1">
      <c r="A339" s="1255" t="s">
        <v>1289</v>
      </c>
      <c r="B339" s="1179" t="s">
        <v>1243</v>
      </c>
      <c r="C339" s="1288">
        <v>2240</v>
      </c>
      <c r="D339" s="1180">
        <f>10142260-111184</f>
        <v>10031076</v>
      </c>
      <c r="E339" s="1271" t="s">
        <v>1244</v>
      </c>
      <c r="F339" s="1271" t="s">
        <v>342</v>
      </c>
      <c r="G339" s="1443" t="s">
        <v>1291</v>
      </c>
      <c r="I339" s="92"/>
      <c r="K339" s="92"/>
    </row>
    <row r="340" spans="1:11" ht="51" customHeight="1" thickBot="1">
      <c r="A340" s="1256"/>
      <c r="B340" s="1221"/>
      <c r="C340" s="1295"/>
      <c r="D340" s="1222" t="s">
        <v>1368</v>
      </c>
      <c r="E340" s="1442"/>
      <c r="F340" s="1442"/>
      <c r="G340" s="1444"/>
      <c r="I340" s="92"/>
      <c r="K340" s="92"/>
    </row>
    <row r="341" spans="1:11" ht="51" customHeight="1">
      <c r="A341" s="1255" t="s">
        <v>1314</v>
      </c>
      <c r="B341" s="1179" t="s">
        <v>1315</v>
      </c>
      <c r="C341" s="1288">
        <v>2240</v>
      </c>
      <c r="D341" s="1180">
        <v>574920</v>
      </c>
      <c r="E341" s="1271" t="s">
        <v>397</v>
      </c>
      <c r="F341" s="1271" t="s">
        <v>498</v>
      </c>
      <c r="G341" s="1443" t="s">
        <v>1313</v>
      </c>
      <c r="I341" s="92"/>
      <c r="K341" s="92"/>
    </row>
    <row r="342" spans="1:11" ht="79.5" customHeight="1" thickBot="1">
      <c r="A342" s="1256"/>
      <c r="B342" s="1221"/>
      <c r="C342" s="1295"/>
      <c r="D342" s="1222" t="s">
        <v>1312</v>
      </c>
      <c r="E342" s="1442"/>
      <c r="F342" s="1442"/>
      <c r="G342" s="1444"/>
      <c r="I342" s="92"/>
      <c r="K342" s="92"/>
    </row>
    <row r="343" spans="1:11" ht="79.5" customHeight="1">
      <c r="A343" s="1215" t="s">
        <v>1318</v>
      </c>
      <c r="B343" s="1185" t="s">
        <v>1320</v>
      </c>
      <c r="C343" s="1200">
        <v>2240</v>
      </c>
      <c r="D343" s="1240">
        <f>1242864+1209600-37285</f>
        <v>2415179</v>
      </c>
      <c r="E343" s="1409" t="s">
        <v>1212</v>
      </c>
      <c r="F343" s="1409" t="s">
        <v>1319</v>
      </c>
      <c r="G343" s="1231" t="s">
        <v>1335</v>
      </c>
      <c r="I343" s="92"/>
      <c r="K343" s="92"/>
    </row>
    <row r="344" spans="1:11" ht="75" customHeight="1" thickBot="1">
      <c r="A344" s="1215"/>
      <c r="B344" s="1182"/>
      <c r="C344" s="1200"/>
      <c r="D344" s="1232" t="s">
        <v>1366</v>
      </c>
      <c r="E344" s="1272"/>
      <c r="F344" s="1272"/>
      <c r="G344" s="1216" t="s">
        <v>1334</v>
      </c>
      <c r="I344" s="92"/>
      <c r="K344" s="92"/>
    </row>
    <row r="345" spans="1:11" ht="63" customHeight="1">
      <c r="A345" s="1286" t="s">
        <v>1344</v>
      </c>
      <c r="B345" s="1241" t="s">
        <v>1323</v>
      </c>
      <c r="C345" s="1601">
        <v>2240</v>
      </c>
      <c r="D345" s="1240">
        <f>7708634-910081.78-12.22</f>
        <v>6798540</v>
      </c>
      <c r="E345" s="1603" t="s">
        <v>1212</v>
      </c>
      <c r="F345" s="1242" t="s">
        <v>1321</v>
      </c>
      <c r="G345" s="1231" t="s">
        <v>1148</v>
      </c>
      <c r="I345" s="92"/>
      <c r="K345" s="92"/>
    </row>
    <row r="346" spans="1:11" ht="63" customHeight="1" thickBot="1">
      <c r="A346" s="1287"/>
      <c r="B346" s="1243"/>
      <c r="C346" s="1602"/>
      <c r="D346" s="1232" t="s">
        <v>1367</v>
      </c>
      <c r="E346" s="1602"/>
      <c r="F346" s="1244"/>
      <c r="G346" s="1216" t="s">
        <v>1334</v>
      </c>
      <c r="I346" s="92"/>
      <c r="K346" s="92"/>
    </row>
    <row r="347" spans="1:11" ht="63" customHeight="1">
      <c r="A347" s="1175" t="s">
        <v>1322</v>
      </c>
      <c r="B347" s="1176" t="s">
        <v>1324</v>
      </c>
      <c r="C347" s="1171">
        <v>2240</v>
      </c>
      <c r="D347" s="1236">
        <f>231620+81676+435276</f>
        <v>748572</v>
      </c>
      <c r="E347" s="1468" t="s">
        <v>1212</v>
      </c>
      <c r="F347" s="1171" t="s">
        <v>1321</v>
      </c>
      <c r="G347" s="1172" t="s">
        <v>1148</v>
      </c>
      <c r="I347" s="92"/>
      <c r="K347" s="92"/>
    </row>
    <row r="348" spans="1:11" ht="87.75" customHeight="1" thickBot="1">
      <c r="A348" s="1177"/>
      <c r="B348" s="1178"/>
      <c r="C348" s="1171"/>
      <c r="D348" s="1071" t="s">
        <v>1325</v>
      </c>
      <c r="E348" s="1469"/>
      <c r="F348" s="1173"/>
      <c r="G348" s="1150" t="s">
        <v>1333</v>
      </c>
      <c r="I348" s="92"/>
      <c r="K348" s="92"/>
    </row>
    <row r="349" spans="1:11" ht="66.75" customHeight="1">
      <c r="A349" s="1255" t="s">
        <v>1247</v>
      </c>
      <c r="B349" s="1179" t="s">
        <v>1248</v>
      </c>
      <c r="C349" s="1288">
        <v>2240</v>
      </c>
      <c r="D349" s="1180">
        <v>11067716.5</v>
      </c>
      <c r="E349" s="1271" t="s">
        <v>1244</v>
      </c>
      <c r="F349" s="1271" t="s">
        <v>248</v>
      </c>
      <c r="G349" s="1443" t="s">
        <v>1251</v>
      </c>
      <c r="I349" s="92"/>
      <c r="K349" s="92"/>
    </row>
    <row r="350" spans="1:11" ht="66.75" customHeight="1" thickBot="1">
      <c r="A350" s="1256"/>
      <c r="B350" s="1221"/>
      <c r="C350" s="1295"/>
      <c r="D350" s="1222" t="s">
        <v>1249</v>
      </c>
      <c r="E350" s="1442"/>
      <c r="F350" s="1442"/>
      <c r="G350" s="1444"/>
      <c r="I350" s="92"/>
      <c r="K350" s="92"/>
    </row>
    <row r="351" spans="1:11" ht="66.75" customHeight="1">
      <c r="A351" s="1285" t="s">
        <v>1250</v>
      </c>
      <c r="B351" s="913" t="s">
        <v>1248</v>
      </c>
      <c r="C351" s="1342">
        <v>2240</v>
      </c>
      <c r="D351" s="1174">
        <v>11067716.5</v>
      </c>
      <c r="E351" s="1259" t="s">
        <v>1244</v>
      </c>
      <c r="F351" s="1259" t="s">
        <v>248</v>
      </c>
      <c r="G351" s="1457" t="s">
        <v>1252</v>
      </c>
      <c r="I351" s="87"/>
      <c r="K351" s="92"/>
    </row>
    <row r="352" spans="1:11" ht="66.75" customHeight="1" thickBot="1">
      <c r="A352" s="1298"/>
      <c r="B352" s="1125"/>
      <c r="C352" s="1604"/>
      <c r="D352" s="897" t="s">
        <v>1249</v>
      </c>
      <c r="E352" s="1453"/>
      <c r="F352" s="1453"/>
      <c r="G352" s="1458"/>
      <c r="I352" s="1123"/>
      <c r="J352" s="1124"/>
      <c r="K352" s="92"/>
    </row>
    <row r="353" spans="1:11" ht="66.75" customHeight="1">
      <c r="A353" s="1491" t="s">
        <v>1350</v>
      </c>
      <c r="B353" s="154" t="s">
        <v>882</v>
      </c>
      <c r="C353" s="842">
        <v>2240</v>
      </c>
      <c r="D353" s="159">
        <v>3632341.5</v>
      </c>
      <c r="E353" s="1263" t="s">
        <v>1094</v>
      </c>
      <c r="F353" s="1356" t="s">
        <v>1347</v>
      </c>
      <c r="G353" s="1326" t="s">
        <v>1348</v>
      </c>
      <c r="I353" s="1123"/>
      <c r="J353" s="1124"/>
      <c r="K353" s="92"/>
    </row>
    <row r="354" spans="1:11" ht="66.75" customHeight="1">
      <c r="A354" s="1492"/>
      <c r="B354" s="253"/>
      <c r="C354" s="924"/>
      <c r="D354" s="150" t="s">
        <v>1352</v>
      </c>
      <c r="E354" s="1264"/>
      <c r="F354" s="1263"/>
      <c r="G354" s="1327"/>
      <c r="I354" s="1123"/>
      <c r="J354" s="1124"/>
      <c r="K354" s="92"/>
    </row>
    <row r="355" spans="1:11" ht="66.75" customHeight="1">
      <c r="A355" s="1491" t="s">
        <v>1351</v>
      </c>
      <c r="B355" s="154" t="s">
        <v>882</v>
      </c>
      <c r="C355" s="842">
        <v>2240</v>
      </c>
      <c r="D355" s="876">
        <v>3632341.5</v>
      </c>
      <c r="E355" s="1263" t="s">
        <v>1094</v>
      </c>
      <c r="F355" s="1356" t="s">
        <v>1347</v>
      </c>
      <c r="G355" s="1320" t="s">
        <v>1349</v>
      </c>
      <c r="I355" s="1123"/>
      <c r="J355" s="1124"/>
      <c r="K355" s="92"/>
    </row>
    <row r="356" spans="1:11" ht="66.75" customHeight="1">
      <c r="A356" s="1492"/>
      <c r="B356" s="253"/>
      <c r="C356" s="924"/>
      <c r="D356" s="150" t="s">
        <v>1353</v>
      </c>
      <c r="E356" s="1264"/>
      <c r="F356" s="1263"/>
      <c r="G356" s="1321"/>
      <c r="I356" s="1123"/>
      <c r="J356" s="1124"/>
      <c r="K356" s="92"/>
    </row>
    <row r="357" spans="1:11" ht="27" customHeight="1" thickBot="1">
      <c r="A357" s="421" t="s">
        <v>16</v>
      </c>
      <c r="B357" s="191"/>
      <c r="C357" s="192"/>
      <c r="D357" s="205">
        <f>D145+D153+D155+D167+D171+D173+D175+D181+D189+D191+D195+D205+D237+D243+D245+D247+D251+D253+D255+D257+D259+D265+D267+D277+D281+D329+D331+D333+D335+D337+D339+D341+D343+D345+D349+D351+D347+D353+D355+D197</f>
        <v>108366919.7</v>
      </c>
      <c r="E357" s="192"/>
      <c r="F357" s="192"/>
      <c r="G357" s="193"/>
      <c r="H357" s="93"/>
      <c r="I357" s="47"/>
      <c r="J357" s="9"/>
      <c r="K357" s="87"/>
    </row>
    <row r="358" spans="1:11" ht="27" hidden="1" customHeight="1">
      <c r="A358" s="390" t="s">
        <v>100</v>
      </c>
      <c r="B358" s="416" t="s">
        <v>101</v>
      </c>
      <c r="C358" s="294">
        <v>2282</v>
      </c>
      <c r="D358" s="417">
        <v>0</v>
      </c>
      <c r="E358" s="1472" t="s">
        <v>797</v>
      </c>
      <c r="F358" s="1473"/>
      <c r="G358" s="1474" t="s">
        <v>62</v>
      </c>
      <c r="H358" s="93"/>
      <c r="I358" s="47"/>
      <c r="J358" s="862"/>
      <c r="K358" s="87"/>
    </row>
    <row r="359" spans="1:11" ht="44.25" hidden="1" customHeight="1">
      <c r="A359" s="390"/>
      <c r="B359" s="72"/>
      <c r="C359" s="280"/>
      <c r="D359" s="12" t="s">
        <v>102</v>
      </c>
      <c r="E359" s="1424"/>
      <c r="F359" s="1434"/>
      <c r="G359" s="1331"/>
      <c r="H359" s="93"/>
      <c r="I359" s="47"/>
      <c r="K359" s="97"/>
    </row>
    <row r="360" spans="1:11" ht="39.75" hidden="1" customHeight="1">
      <c r="A360" s="391" t="s">
        <v>186</v>
      </c>
      <c r="B360" s="6"/>
      <c r="C360" s="4"/>
      <c r="D360" s="199">
        <f>D358</f>
        <v>0</v>
      </c>
      <c r="E360" s="4"/>
      <c r="F360" s="4"/>
      <c r="G360" s="332"/>
      <c r="H360" s="52"/>
      <c r="I360" s="47"/>
      <c r="K360" s="87"/>
    </row>
    <row r="361" spans="1:11" ht="39.75" customHeight="1">
      <c r="A361" s="1285" t="s">
        <v>1292</v>
      </c>
      <c r="B361" s="1229" t="s">
        <v>1293</v>
      </c>
      <c r="C361" s="1067" t="s">
        <v>1294</v>
      </c>
      <c r="D361" s="1103">
        <f>4900000-18090</f>
        <v>4881910</v>
      </c>
      <c r="E361" s="1259" t="s">
        <v>1309</v>
      </c>
      <c r="F361" s="1259" t="s">
        <v>342</v>
      </c>
      <c r="G361" s="1457" t="s">
        <v>1299</v>
      </c>
      <c r="H361" s="52"/>
      <c r="I361" s="47"/>
      <c r="K361" s="87"/>
    </row>
    <row r="362" spans="1:11" ht="69.75" customHeight="1" thickBot="1">
      <c r="A362" s="1274"/>
      <c r="B362" s="1230"/>
      <c r="C362" s="934"/>
      <c r="D362" s="897" t="s">
        <v>1369</v>
      </c>
      <c r="E362" s="1453"/>
      <c r="F362" s="1453"/>
      <c r="G362" s="1458"/>
      <c r="H362" s="52"/>
      <c r="I362" s="47"/>
      <c r="K362" s="87"/>
    </row>
    <row r="363" spans="1:11" ht="42" customHeight="1">
      <c r="A363" s="1299" t="s">
        <v>1354</v>
      </c>
      <c r="B363" s="62" t="s">
        <v>1287</v>
      </c>
      <c r="C363" s="1301">
        <v>3110</v>
      </c>
      <c r="D363" s="108">
        <f>18090</f>
        <v>18090</v>
      </c>
      <c r="E363" s="1390" t="s">
        <v>397</v>
      </c>
      <c r="F363" s="1234" t="s">
        <v>498</v>
      </c>
      <c r="G363" s="1233" t="s">
        <v>1355</v>
      </c>
      <c r="H363" s="52"/>
      <c r="I363" s="47"/>
      <c r="K363" s="87"/>
    </row>
    <row r="364" spans="1:11" ht="54.75" customHeight="1">
      <c r="A364" s="1300"/>
      <c r="B364" s="321"/>
      <c r="C364" s="1302"/>
      <c r="D364" s="110" t="s">
        <v>1356</v>
      </c>
      <c r="E364" s="1302"/>
      <c r="F364" s="2"/>
      <c r="G364" s="337" t="s">
        <v>1317</v>
      </c>
      <c r="H364" s="52"/>
      <c r="I364" s="47"/>
      <c r="K364" s="87"/>
    </row>
    <row r="365" spans="1:11" ht="39.75" customHeight="1">
      <c r="A365" s="1168" t="s">
        <v>1211</v>
      </c>
      <c r="B365" s="1275" t="s">
        <v>1203</v>
      </c>
      <c r="C365" s="1277">
        <v>3110</v>
      </c>
      <c r="D365" s="1120">
        <f>2167617.12-7833.12</f>
        <v>2159784</v>
      </c>
      <c r="E365" s="1277" t="s">
        <v>1173</v>
      </c>
      <c r="F365" s="1277" t="s">
        <v>227</v>
      </c>
      <c r="G365" s="1477" t="s">
        <v>1208</v>
      </c>
      <c r="H365" s="52"/>
      <c r="I365" s="47"/>
      <c r="K365" s="87"/>
    </row>
    <row r="366" spans="1:11" ht="39.75" customHeight="1">
      <c r="A366" s="1169"/>
      <c r="B366" s="1276"/>
      <c r="C366" s="1260"/>
      <c r="D366" s="1170" t="s">
        <v>1370</v>
      </c>
      <c r="E366" s="1260"/>
      <c r="F366" s="1260"/>
      <c r="G366" s="1478"/>
      <c r="H366" s="52"/>
      <c r="I366" s="47"/>
      <c r="K366" s="87"/>
    </row>
    <row r="367" spans="1:11" ht="43.5" customHeight="1">
      <c r="A367" s="1273" t="s">
        <v>1174</v>
      </c>
      <c r="B367" s="1275" t="s">
        <v>41</v>
      </c>
      <c r="C367" s="1277">
        <v>3110</v>
      </c>
      <c r="D367" s="1120">
        <f>5395300-388300</f>
        <v>5007000</v>
      </c>
      <c r="E367" s="1277" t="s">
        <v>1173</v>
      </c>
      <c r="F367" s="1277" t="s">
        <v>120</v>
      </c>
      <c r="G367" s="1456" t="s">
        <v>1207</v>
      </c>
      <c r="K367" s="9"/>
    </row>
    <row r="368" spans="1:11" ht="42.75" customHeight="1">
      <c r="A368" s="1274"/>
      <c r="B368" s="1276"/>
      <c r="C368" s="1260"/>
      <c r="D368" s="1104" t="s">
        <v>1204</v>
      </c>
      <c r="E368" s="1260"/>
      <c r="F368" s="1260"/>
      <c r="G368" s="1456"/>
      <c r="H368" s="9"/>
    </row>
    <row r="369" spans="1:10" ht="43.5" customHeight="1">
      <c r="A369" s="1285" t="s">
        <v>1188</v>
      </c>
      <c r="B369" s="1261" t="s">
        <v>1187</v>
      </c>
      <c r="C369" s="1100">
        <v>3110</v>
      </c>
      <c r="D369" s="1121">
        <f>49200000-596400-416100-80000-1167500-490000</f>
        <v>46450000</v>
      </c>
      <c r="E369" s="1259" t="s">
        <v>869</v>
      </c>
      <c r="F369" s="1459" t="s">
        <v>110</v>
      </c>
      <c r="G369" s="1477" t="s">
        <v>1260</v>
      </c>
    </row>
    <row r="370" spans="1:10" ht="63" customHeight="1">
      <c r="A370" s="1274"/>
      <c r="B370" s="1262"/>
      <c r="C370" s="1100"/>
      <c r="D370" s="935" t="s">
        <v>1259</v>
      </c>
      <c r="E370" s="1260"/>
      <c r="F370" s="1460"/>
      <c r="G370" s="1478"/>
    </row>
    <row r="371" spans="1:10" ht="75.75" customHeight="1">
      <c r="A371" s="1285" t="s">
        <v>1185</v>
      </c>
      <c r="B371" s="1261" t="s">
        <v>1184</v>
      </c>
      <c r="C371" s="1459">
        <v>3110</v>
      </c>
      <c r="D371" s="1121">
        <f>20582200-611844</f>
        <v>19970356</v>
      </c>
      <c r="E371" s="1099" t="s">
        <v>512</v>
      </c>
      <c r="F371" s="1459" t="s">
        <v>110</v>
      </c>
      <c r="G371" s="1477" t="s">
        <v>1206</v>
      </c>
    </row>
    <row r="372" spans="1:10" ht="48" customHeight="1">
      <c r="A372" s="1274"/>
      <c r="B372" s="1262"/>
      <c r="C372" s="1460"/>
      <c r="D372" s="935" t="s">
        <v>1205</v>
      </c>
      <c r="E372" s="1105"/>
      <c r="F372" s="1460"/>
      <c r="G372" s="1478"/>
    </row>
    <row r="373" spans="1:10" ht="78.75" hidden="1" customHeight="1">
      <c r="A373" s="394" t="s">
        <v>45</v>
      </c>
      <c r="B373" s="1290" t="s">
        <v>46</v>
      </c>
      <c r="C373" s="43">
        <v>3110</v>
      </c>
      <c r="D373" s="34">
        <f>3960000-3960000</f>
        <v>0</v>
      </c>
      <c r="E373" s="297" t="s">
        <v>14</v>
      </c>
      <c r="F373" s="297" t="s">
        <v>31</v>
      </c>
      <c r="G373" s="1338" t="s">
        <v>163</v>
      </c>
    </row>
    <row r="374" spans="1:10" ht="93.75" hidden="1" customHeight="1">
      <c r="A374" s="278"/>
      <c r="B374" s="1291"/>
      <c r="C374" s="43"/>
      <c r="D374" s="41" t="s">
        <v>160</v>
      </c>
      <c r="E374" s="298" t="s">
        <v>113</v>
      </c>
      <c r="F374" s="298"/>
      <c r="G374" s="1339"/>
    </row>
    <row r="375" spans="1:10" ht="27" hidden="1" customHeight="1">
      <c r="A375" s="394" t="s">
        <v>53</v>
      </c>
      <c r="B375" s="1290" t="s">
        <v>47</v>
      </c>
      <c r="C375" s="302">
        <v>3110</v>
      </c>
      <c r="D375" s="146">
        <f>6128320.65+2659727.35-8788048</f>
        <v>0</v>
      </c>
      <c r="E375" s="297" t="s">
        <v>14</v>
      </c>
      <c r="F375" s="297" t="s">
        <v>110</v>
      </c>
      <c r="G375" s="1338" t="s">
        <v>62</v>
      </c>
    </row>
    <row r="376" spans="1:10" ht="60" hidden="1" customHeight="1">
      <c r="A376" s="278"/>
      <c r="B376" s="1291"/>
      <c r="C376" s="303"/>
      <c r="D376" s="41" t="s">
        <v>352</v>
      </c>
      <c r="E376" s="297" t="s">
        <v>113</v>
      </c>
      <c r="F376" s="297"/>
      <c r="G376" s="1339"/>
      <c r="H376" s="92"/>
    </row>
    <row r="377" spans="1:10" ht="34.5" hidden="1" customHeight="1">
      <c r="A377" s="394" t="s">
        <v>42</v>
      </c>
      <c r="B377" s="1290" t="s">
        <v>55</v>
      </c>
      <c r="C377" s="43">
        <v>3110</v>
      </c>
      <c r="D377" s="79">
        <v>0</v>
      </c>
      <c r="E377" s="296" t="s">
        <v>268</v>
      </c>
      <c r="F377" s="296" t="s">
        <v>31</v>
      </c>
      <c r="G377" s="1338" t="s">
        <v>62</v>
      </c>
      <c r="J377" s="92"/>
    </row>
    <row r="378" spans="1:10" ht="43.5" hidden="1" customHeight="1">
      <c r="A378" s="278"/>
      <c r="B378" s="1291"/>
      <c r="C378" s="303"/>
      <c r="D378" s="41" t="s">
        <v>336</v>
      </c>
      <c r="E378" s="298"/>
      <c r="F378" s="298"/>
      <c r="G378" s="1339"/>
      <c r="H378" s="92"/>
    </row>
    <row r="379" spans="1:10" ht="33.75" hidden="1" customHeight="1">
      <c r="A379" s="394" t="s">
        <v>222</v>
      </c>
      <c r="B379" s="1290" t="s">
        <v>220</v>
      </c>
      <c r="C379" s="43">
        <v>3110</v>
      </c>
      <c r="D379" s="74">
        <v>0</v>
      </c>
      <c r="E379" s="297" t="s">
        <v>14</v>
      </c>
      <c r="F379" s="297" t="s">
        <v>111</v>
      </c>
      <c r="G379" s="305" t="s">
        <v>215</v>
      </c>
      <c r="H379" s="92"/>
    </row>
    <row r="380" spans="1:10" ht="43.5" hidden="1" customHeight="1">
      <c r="A380" s="394"/>
      <c r="B380" s="1291"/>
      <c r="C380" s="43"/>
      <c r="D380" s="41" t="s">
        <v>221</v>
      </c>
      <c r="E380" s="297"/>
      <c r="F380" s="297"/>
      <c r="G380" s="305"/>
      <c r="H380" s="92"/>
    </row>
    <row r="381" spans="1:10" ht="26.25" hidden="1" customHeight="1">
      <c r="A381" s="1380" t="s">
        <v>129</v>
      </c>
      <c r="B381" s="1290" t="s">
        <v>118</v>
      </c>
      <c r="C381" s="43">
        <v>3110</v>
      </c>
      <c r="D381" s="79">
        <v>0</v>
      </c>
      <c r="E381" s="296" t="s">
        <v>14</v>
      </c>
      <c r="F381" s="296" t="s">
        <v>29</v>
      </c>
      <c r="G381" s="1338" t="s">
        <v>57</v>
      </c>
    </row>
    <row r="382" spans="1:10" ht="39" hidden="1" customHeight="1">
      <c r="A382" s="1381"/>
      <c r="B382" s="1291"/>
      <c r="C382" s="303"/>
      <c r="D382" s="41" t="s">
        <v>249</v>
      </c>
      <c r="E382" s="298"/>
      <c r="F382" s="298"/>
      <c r="G382" s="1339"/>
    </row>
    <row r="383" spans="1:10" ht="26.25" hidden="1" customHeight="1">
      <c r="A383" s="1317" t="s">
        <v>251</v>
      </c>
      <c r="B383" s="107" t="s">
        <v>250</v>
      </c>
      <c r="C383" s="1309">
        <v>3110</v>
      </c>
      <c r="D383" s="108">
        <v>0</v>
      </c>
      <c r="E383" s="1309" t="s">
        <v>268</v>
      </c>
      <c r="F383" s="275" t="s">
        <v>279</v>
      </c>
      <c r="G383" s="318" t="s">
        <v>57</v>
      </c>
    </row>
    <row r="384" spans="1:10" ht="44.25" hidden="1" customHeight="1">
      <c r="A384" s="1467"/>
      <c r="B384" s="301"/>
      <c r="C384" s="1263"/>
      <c r="D384" s="127" t="s">
        <v>335</v>
      </c>
      <c r="E384" s="1263"/>
      <c r="F384" s="128"/>
      <c r="G384" s="340"/>
    </row>
    <row r="385" spans="1:9" ht="52.5" hidden="1" customHeight="1">
      <c r="A385" s="1317" t="s">
        <v>1046</v>
      </c>
      <c r="B385" s="1463" t="s">
        <v>1047</v>
      </c>
      <c r="C385" s="1309">
        <v>3110</v>
      </c>
      <c r="D385" s="108">
        <v>30000000</v>
      </c>
      <c r="E385" s="1263" t="s">
        <v>512</v>
      </c>
      <c r="F385" s="1479" t="s">
        <v>31</v>
      </c>
      <c r="G385" s="1470" t="s">
        <v>57</v>
      </c>
    </row>
    <row r="386" spans="1:9" ht="51.75" hidden="1" customHeight="1">
      <c r="A386" s="1467"/>
      <c r="B386" s="1464"/>
      <c r="C386" s="1263"/>
      <c r="D386" s="110" t="s">
        <v>1048</v>
      </c>
      <c r="E386" s="1264"/>
      <c r="F386" s="1480"/>
      <c r="G386" s="1471"/>
      <c r="H386" s="92"/>
    </row>
    <row r="387" spans="1:9" ht="34.5" hidden="1" customHeight="1">
      <c r="A387" s="1245" t="s">
        <v>1111</v>
      </c>
      <c r="B387" s="1290" t="s">
        <v>1049</v>
      </c>
      <c r="C387" s="35">
        <v>3110</v>
      </c>
      <c r="D387" s="928">
        <v>1423500</v>
      </c>
      <c r="E387" s="1301" t="s">
        <v>1051</v>
      </c>
      <c r="F387" s="297" t="s">
        <v>120</v>
      </c>
      <c r="G387" s="1426" t="s">
        <v>57</v>
      </c>
    </row>
    <row r="388" spans="1:9" ht="42" hidden="1" customHeight="1">
      <c r="A388" s="1246"/>
      <c r="B388" s="1291"/>
      <c r="C388" s="35"/>
      <c r="D388" s="12" t="s">
        <v>1050</v>
      </c>
      <c r="E388" s="1302"/>
      <c r="F388" s="297"/>
      <c r="G388" s="1427"/>
    </row>
    <row r="389" spans="1:9" ht="42" hidden="1" customHeight="1">
      <c r="A389" s="1461" t="s">
        <v>1053</v>
      </c>
      <c r="B389" s="59" t="s">
        <v>1055</v>
      </c>
      <c r="C389" s="323">
        <v>3110</v>
      </c>
      <c r="D389" s="141">
        <v>10409300</v>
      </c>
      <c r="E389" s="1301" t="s">
        <v>1051</v>
      </c>
      <c r="F389" s="1301" t="s">
        <v>111</v>
      </c>
      <c r="G389" s="1454" t="s">
        <v>62</v>
      </c>
    </row>
    <row r="390" spans="1:9" ht="59.25" hidden="1" customHeight="1">
      <c r="A390" s="1462"/>
      <c r="B390" s="14"/>
      <c r="C390" s="29"/>
      <c r="D390" s="131" t="s">
        <v>1052</v>
      </c>
      <c r="E390" s="1302"/>
      <c r="F390" s="1302"/>
      <c r="G390" s="1455"/>
    </row>
    <row r="391" spans="1:9" ht="42" hidden="1" customHeight="1">
      <c r="A391" s="1245" t="s">
        <v>1056</v>
      </c>
      <c r="B391" s="59" t="s">
        <v>1054</v>
      </c>
      <c r="C391" s="35">
        <v>3110</v>
      </c>
      <c r="D391" s="928">
        <v>1012300</v>
      </c>
      <c r="E391" s="1397" t="s">
        <v>1058</v>
      </c>
      <c r="F391" s="297" t="s">
        <v>248</v>
      </c>
      <c r="G391" s="1454" t="s">
        <v>57</v>
      </c>
    </row>
    <row r="392" spans="1:9" ht="56.25" hidden="1" customHeight="1">
      <c r="A392" s="1246"/>
      <c r="B392" s="912"/>
      <c r="C392" s="35"/>
      <c r="D392" s="131" t="s">
        <v>1057</v>
      </c>
      <c r="E392" s="1398"/>
      <c r="F392" s="911"/>
      <c r="G392" s="1455"/>
    </row>
    <row r="393" spans="1:9" ht="52.5" hidden="1" customHeight="1">
      <c r="A393" s="1245" t="s">
        <v>1061</v>
      </c>
      <c r="B393" s="309" t="s">
        <v>1059</v>
      </c>
      <c r="C393" s="1475">
        <v>3110</v>
      </c>
      <c r="D393" s="34">
        <v>52800</v>
      </c>
      <c r="E393" s="1301" t="s">
        <v>512</v>
      </c>
      <c r="F393" s="910" t="s">
        <v>227</v>
      </c>
      <c r="G393" s="1426" t="s">
        <v>57</v>
      </c>
    </row>
    <row r="394" spans="1:9" ht="42" hidden="1" customHeight="1">
      <c r="A394" s="1246"/>
      <c r="B394" s="309"/>
      <c r="C394" s="1476"/>
      <c r="D394" s="12" t="s">
        <v>1060</v>
      </c>
      <c r="E394" s="1302"/>
      <c r="F394" s="297"/>
      <c r="G394" s="1427"/>
    </row>
    <row r="395" spans="1:9" ht="70.5" hidden="1" customHeight="1">
      <c r="A395" s="1245" t="s">
        <v>1063</v>
      </c>
      <c r="B395" s="10" t="s">
        <v>1062</v>
      </c>
      <c r="C395" s="1293">
        <v>3110</v>
      </c>
      <c r="D395" s="36">
        <v>72000</v>
      </c>
      <c r="E395" s="1301" t="s">
        <v>512</v>
      </c>
      <c r="F395" s="1422" t="s">
        <v>227</v>
      </c>
      <c r="G395" s="1439" t="s">
        <v>1045</v>
      </c>
    </row>
    <row r="396" spans="1:9" ht="31.5" hidden="1" customHeight="1">
      <c r="A396" s="1246"/>
      <c r="B396" s="37"/>
      <c r="C396" s="1294"/>
      <c r="D396" s="46" t="s">
        <v>1066</v>
      </c>
      <c r="E396" s="1302"/>
      <c r="F396" s="1415"/>
      <c r="G396" s="1440"/>
    </row>
    <row r="397" spans="1:9" ht="40.5" hidden="1" customHeight="1">
      <c r="A397" s="1245" t="s">
        <v>1065</v>
      </c>
      <c r="B397" s="84" t="s">
        <v>1064</v>
      </c>
      <c r="C397" s="1293">
        <v>3110</v>
      </c>
      <c r="D397" s="36">
        <v>64800</v>
      </c>
      <c r="E397" s="1301" t="s">
        <v>512</v>
      </c>
      <c r="F397" s="1422" t="s">
        <v>227</v>
      </c>
      <c r="G397" s="943" t="s">
        <v>57</v>
      </c>
    </row>
    <row r="398" spans="1:9" ht="38.25" hidden="1" customHeight="1">
      <c r="A398" s="1246"/>
      <c r="B398" s="11"/>
      <c r="C398" s="1294"/>
      <c r="D398" s="46" t="s">
        <v>1067</v>
      </c>
      <c r="E398" s="1302"/>
      <c r="F398" s="1415"/>
      <c r="G398" s="944"/>
      <c r="H398" s="929"/>
      <c r="I398" s="87"/>
    </row>
    <row r="399" spans="1:9" ht="40.5" hidden="1" customHeight="1">
      <c r="A399" s="1245" t="s">
        <v>1072</v>
      </c>
      <c r="B399" s="1305" t="s">
        <v>1071</v>
      </c>
      <c r="C399" s="1293">
        <v>3110</v>
      </c>
      <c r="D399" s="130">
        <v>662400000</v>
      </c>
      <c r="E399" s="1301" t="s">
        <v>1084</v>
      </c>
      <c r="F399" s="1422" t="s">
        <v>29</v>
      </c>
      <c r="G399" s="943" t="s">
        <v>1069</v>
      </c>
    </row>
    <row r="400" spans="1:9" ht="63" hidden="1" customHeight="1">
      <c r="A400" s="1246"/>
      <c r="B400" s="1384"/>
      <c r="C400" s="1294"/>
      <c r="D400" s="46" t="s">
        <v>1085</v>
      </c>
      <c r="E400" s="1302"/>
      <c r="F400" s="1415"/>
      <c r="G400" s="944"/>
      <c r="H400" s="929"/>
      <c r="I400" s="87"/>
    </row>
    <row r="401" spans="1:11" ht="40.5" hidden="1" customHeight="1">
      <c r="A401" s="1245" t="s">
        <v>143</v>
      </c>
      <c r="B401" s="1290" t="s">
        <v>108</v>
      </c>
      <c r="C401" s="1293">
        <v>3110</v>
      </c>
      <c r="D401" s="36">
        <v>0</v>
      </c>
      <c r="E401" s="1301" t="s">
        <v>125</v>
      </c>
      <c r="F401" s="1422" t="s">
        <v>121</v>
      </c>
      <c r="G401" s="274" t="s">
        <v>119</v>
      </c>
    </row>
    <row r="402" spans="1:11" ht="40.5" hidden="1" customHeight="1">
      <c r="A402" s="1246"/>
      <c r="B402" s="1291"/>
      <c r="C402" s="1294"/>
      <c r="D402" s="46" t="s">
        <v>154</v>
      </c>
      <c r="E402" s="1302"/>
      <c r="F402" s="1415"/>
      <c r="G402" s="337"/>
    </row>
    <row r="403" spans="1:11" ht="27.75" customHeight="1">
      <c r="A403" s="331" t="s">
        <v>15</v>
      </c>
      <c r="B403" s="5"/>
      <c r="C403" s="4"/>
      <c r="D403" s="71">
        <f>D365+D367+D369+D371+D361+D363</f>
        <v>78487140</v>
      </c>
      <c r="E403" s="4"/>
      <c r="F403" s="4"/>
      <c r="G403" s="332"/>
      <c r="H403" s="93"/>
      <c r="I403" s="47"/>
      <c r="J403" s="9"/>
      <c r="K403" s="112"/>
    </row>
    <row r="404" spans="1:11" ht="60" hidden="1" customHeight="1">
      <c r="A404" s="1317" t="s">
        <v>1113</v>
      </c>
      <c r="B404" s="1489" t="s">
        <v>1114</v>
      </c>
      <c r="C404" s="1309">
        <v>3122</v>
      </c>
      <c r="D404" s="1054">
        <v>6899700</v>
      </c>
      <c r="E404" s="1309" t="s">
        <v>584</v>
      </c>
      <c r="F404" s="1309" t="s">
        <v>29</v>
      </c>
      <c r="G404" s="1362" t="s">
        <v>1115</v>
      </c>
      <c r="H404" s="53"/>
      <c r="I404" s="47"/>
      <c r="K404" s="9"/>
    </row>
    <row r="405" spans="1:11" ht="119.25" hidden="1" customHeight="1">
      <c r="A405" s="1467"/>
      <c r="B405" s="1490"/>
      <c r="C405" s="1263"/>
      <c r="D405" s="127" t="s">
        <v>585</v>
      </c>
      <c r="E405" s="1263"/>
      <c r="F405" s="1263"/>
      <c r="G405" s="1363"/>
      <c r="H405" s="98"/>
      <c r="I405" s="47"/>
      <c r="K405" s="9"/>
    </row>
    <row r="406" spans="1:11" ht="42" hidden="1" customHeight="1">
      <c r="A406" s="1317" t="s">
        <v>1078</v>
      </c>
      <c r="B406" s="1489" t="s">
        <v>1073</v>
      </c>
      <c r="C406" s="1309">
        <v>3122</v>
      </c>
      <c r="D406" s="907">
        <v>53047500</v>
      </c>
      <c r="E406" s="1309" t="s">
        <v>1077</v>
      </c>
      <c r="F406" s="1465" t="s">
        <v>29</v>
      </c>
      <c r="G406" s="1362" t="s">
        <v>1079</v>
      </c>
      <c r="H406" s="98"/>
      <c r="I406" s="47"/>
      <c r="K406" s="9"/>
    </row>
    <row r="407" spans="1:11" ht="129.75" hidden="1" customHeight="1">
      <c r="A407" s="1318"/>
      <c r="B407" s="1490"/>
      <c r="C407" s="1263"/>
      <c r="D407" s="127" t="s">
        <v>1082</v>
      </c>
      <c r="E407" s="1263"/>
      <c r="F407" s="1466"/>
      <c r="G407" s="1363"/>
      <c r="H407" s="98"/>
      <c r="I407" s="47"/>
      <c r="K407" s="9"/>
    </row>
    <row r="408" spans="1:11" ht="35.25" hidden="1" customHeight="1">
      <c r="A408" s="399" t="s">
        <v>594</v>
      </c>
      <c r="B408" s="94"/>
      <c r="C408" s="95"/>
      <c r="D408" s="96">
        <f>D406</f>
        <v>53047500</v>
      </c>
      <c r="E408" s="950">
        <v>6899700</v>
      </c>
      <c r="F408" s="95" t="s">
        <v>1116</v>
      </c>
      <c r="G408" s="400"/>
      <c r="H408" s="53"/>
      <c r="I408" s="47"/>
      <c r="K408" s="9"/>
    </row>
    <row r="409" spans="1:11" ht="35.25" hidden="1" customHeight="1">
      <c r="A409" s="1491" t="s">
        <v>1127</v>
      </c>
      <c r="B409" s="1494" t="s">
        <v>1112</v>
      </c>
      <c r="C409" s="1496">
        <v>3142</v>
      </c>
      <c r="D409" s="214">
        <v>23696510</v>
      </c>
      <c r="E409" s="1309" t="s">
        <v>1080</v>
      </c>
      <c r="F409" s="1465" t="s">
        <v>29</v>
      </c>
      <c r="G409" s="1362" t="s">
        <v>1126</v>
      </c>
      <c r="H409" s="53"/>
      <c r="I409" s="47"/>
      <c r="K409" s="9"/>
    </row>
    <row r="410" spans="1:11" ht="135" hidden="1" customHeight="1">
      <c r="A410" s="1492"/>
      <c r="B410" s="1495"/>
      <c r="C410" s="1497"/>
      <c r="D410" s="127" t="s">
        <v>1128</v>
      </c>
      <c r="E410" s="1263"/>
      <c r="F410" s="1466"/>
      <c r="G410" s="1363"/>
      <c r="H410" s="53"/>
      <c r="I410" s="47"/>
      <c r="K410" s="9"/>
    </row>
    <row r="411" spans="1:11" ht="35.25" hidden="1" customHeight="1">
      <c r="A411" s="6" t="s">
        <v>799</v>
      </c>
      <c r="B411" s="94"/>
      <c r="C411" s="95"/>
      <c r="D411" s="96">
        <f>D409</f>
        <v>23696510</v>
      </c>
      <c r="E411" s="95"/>
      <c r="F411" s="95"/>
      <c r="G411" s="95"/>
      <c r="H411" s="53"/>
      <c r="I411" s="47"/>
      <c r="K411" s="9"/>
    </row>
    <row r="412" spans="1:11" ht="38.25" customHeight="1">
      <c r="A412" s="1486"/>
      <c r="B412" s="1487"/>
      <c r="C412" s="1487"/>
      <c r="D412" s="1487"/>
      <c r="E412" s="1487"/>
      <c r="F412" s="1487"/>
      <c r="G412" s="1488"/>
    </row>
    <row r="413" spans="1:11" ht="27" customHeight="1">
      <c r="A413" s="1481"/>
      <c r="B413" s="401"/>
      <c r="C413" s="402"/>
      <c r="D413" s="1482"/>
      <c r="E413" s="1482"/>
      <c r="F413" s="1482"/>
      <c r="G413" s="1483"/>
    </row>
    <row r="414" spans="1:11" ht="25.5" customHeight="1">
      <c r="A414" s="1481"/>
      <c r="B414" s="401"/>
      <c r="C414" s="403"/>
      <c r="D414" s="1484"/>
      <c r="E414" s="1484"/>
      <c r="F414" s="1484"/>
      <c r="G414" s="1485"/>
    </row>
    <row r="415" spans="1:11" ht="15.75">
      <c r="A415" s="404"/>
      <c r="B415" s="405"/>
      <c r="C415" s="401"/>
      <c r="D415" s="405"/>
      <c r="E415" s="406"/>
      <c r="F415" s="406"/>
      <c r="G415" s="407"/>
    </row>
    <row r="416" spans="1:11" ht="30" hidden="1" customHeight="1">
      <c r="A416" s="1481"/>
      <c r="B416" s="401"/>
      <c r="C416" s="402"/>
      <c r="D416" s="1482"/>
      <c r="E416" s="1482"/>
      <c r="F416" s="1482"/>
      <c r="G416" s="1483"/>
    </row>
    <row r="417" spans="1:11" ht="12.75" hidden="1" customHeight="1">
      <c r="A417" s="1481"/>
      <c r="B417" s="401"/>
      <c r="C417" s="403"/>
      <c r="D417" s="1484"/>
      <c r="E417" s="1484"/>
      <c r="F417" s="1484"/>
      <c r="G417" s="1485"/>
    </row>
    <row r="418" spans="1:11" ht="12.75" hidden="1" customHeight="1">
      <c r="A418" s="408"/>
      <c r="B418" s="401"/>
      <c r="C418" s="403"/>
      <c r="D418" s="409"/>
      <c r="E418" s="409"/>
      <c r="F418" s="409"/>
      <c r="G418" s="410"/>
    </row>
    <row r="419" spans="1:11" ht="21.75" hidden="1" customHeight="1">
      <c r="A419" s="1481"/>
      <c r="B419" s="401"/>
      <c r="C419" s="402"/>
      <c r="D419" s="1482"/>
      <c r="E419" s="1482"/>
      <c r="F419" s="1482"/>
      <c r="G419" s="1483"/>
      <c r="H419" s="92"/>
    </row>
    <row r="420" spans="1:11" ht="12.75" customHeight="1">
      <c r="A420" s="1481"/>
      <c r="B420" s="401"/>
      <c r="C420" s="403"/>
      <c r="D420" s="1484"/>
      <c r="E420" s="1484"/>
      <c r="F420" s="1484"/>
      <c r="G420" s="1485"/>
    </row>
    <row r="421" spans="1:11" ht="12.75" customHeight="1" thickBot="1">
      <c r="A421" s="411"/>
      <c r="B421" s="412"/>
      <c r="C421" s="413"/>
      <c r="D421" s="414"/>
      <c r="E421" s="414"/>
      <c r="F421" s="414"/>
      <c r="G421" s="415"/>
    </row>
    <row r="422" spans="1:11" ht="23.25">
      <c r="D422" s="422"/>
      <c r="H422" s="47"/>
      <c r="K422" s="77"/>
    </row>
  </sheetData>
  <mergeCells count="742">
    <mergeCell ref="E331:E332"/>
    <mergeCell ref="F331:F332"/>
    <mergeCell ref="G327:G328"/>
    <mergeCell ref="A331:A332"/>
    <mergeCell ref="E333:E334"/>
    <mergeCell ref="F333:F334"/>
    <mergeCell ref="E337:E338"/>
    <mergeCell ref="G351:G352"/>
    <mergeCell ref="F349:F350"/>
    <mergeCell ref="E353:E354"/>
    <mergeCell ref="F353:F354"/>
    <mergeCell ref="G353:G354"/>
    <mergeCell ref="A355:A356"/>
    <mergeCell ref="E355:E356"/>
    <mergeCell ref="F355:F356"/>
    <mergeCell ref="G355:G356"/>
    <mergeCell ref="E339:E340"/>
    <mergeCell ref="F339:F340"/>
    <mergeCell ref="C345:C346"/>
    <mergeCell ref="E345:E346"/>
    <mergeCell ref="C351:C352"/>
    <mergeCell ref="E351:E352"/>
    <mergeCell ref="A297:A298"/>
    <mergeCell ref="E295:E296"/>
    <mergeCell ref="G291:G292"/>
    <mergeCell ref="A287:A288"/>
    <mergeCell ref="A283:A284"/>
    <mergeCell ref="A281:A282"/>
    <mergeCell ref="F291:F292"/>
    <mergeCell ref="G279:G280"/>
    <mergeCell ref="A325:A326"/>
    <mergeCell ref="A289:A290"/>
    <mergeCell ref="F287:F288"/>
    <mergeCell ref="A273:A274"/>
    <mergeCell ref="B273:B274"/>
    <mergeCell ref="E285:E286"/>
    <mergeCell ref="E273:E274"/>
    <mergeCell ref="B291:B292"/>
    <mergeCell ref="C291:C292"/>
    <mergeCell ref="A291:A292"/>
    <mergeCell ref="A275:A276"/>
    <mergeCell ref="A279:A280"/>
    <mergeCell ref="A277:A278"/>
    <mergeCell ref="E277:E278"/>
    <mergeCell ref="E265:E266"/>
    <mergeCell ref="B327:B328"/>
    <mergeCell ref="E275:E276"/>
    <mergeCell ref="C275:C276"/>
    <mergeCell ref="E327:E328"/>
    <mergeCell ref="E325:E326"/>
    <mergeCell ref="C277:C278"/>
    <mergeCell ref="B277:B278"/>
    <mergeCell ref="B283:B284"/>
    <mergeCell ref="B315:B316"/>
    <mergeCell ref="B325:B326"/>
    <mergeCell ref="B323:B324"/>
    <mergeCell ref="E309:E310"/>
    <mergeCell ref="C325:C326"/>
    <mergeCell ref="C327:C328"/>
    <mergeCell ref="C307:C308"/>
    <mergeCell ref="B307:B308"/>
    <mergeCell ref="E297:E298"/>
    <mergeCell ref="E313:E314"/>
    <mergeCell ref="B319:B320"/>
    <mergeCell ref="A317:A318"/>
    <mergeCell ref="A315:A316"/>
    <mergeCell ref="E269:E270"/>
    <mergeCell ref="E293:E294"/>
    <mergeCell ref="C283:C284"/>
    <mergeCell ref="C315:C316"/>
    <mergeCell ref="A251:A252"/>
    <mergeCell ref="A255:A256"/>
    <mergeCell ref="A249:A250"/>
    <mergeCell ref="A253:A254"/>
    <mergeCell ref="B257:B258"/>
    <mergeCell ref="A267:A268"/>
    <mergeCell ref="A259:A260"/>
    <mergeCell ref="C273:C274"/>
    <mergeCell ref="A269:A270"/>
    <mergeCell ref="B265:B266"/>
    <mergeCell ref="C265:C266"/>
    <mergeCell ref="A263:A264"/>
    <mergeCell ref="A261:A262"/>
    <mergeCell ref="A257:A258"/>
    <mergeCell ref="B263:B264"/>
    <mergeCell ref="B269:B270"/>
    <mergeCell ref="C271:C272"/>
    <mergeCell ref="B271:B272"/>
    <mergeCell ref="A271:A272"/>
    <mergeCell ref="A307:A308"/>
    <mergeCell ref="A151:A152"/>
    <mergeCell ref="E147:E148"/>
    <mergeCell ref="E149:E150"/>
    <mergeCell ref="E155:E156"/>
    <mergeCell ref="A245:A246"/>
    <mergeCell ref="A235:A236"/>
    <mergeCell ref="E157:E158"/>
    <mergeCell ref="B237:B238"/>
    <mergeCell ref="B225:B226"/>
    <mergeCell ref="E209:E210"/>
    <mergeCell ref="E207:E208"/>
    <mergeCell ref="B219:B220"/>
    <mergeCell ref="A153:A154"/>
    <mergeCell ref="C161:C162"/>
    <mergeCell ref="E213:E214"/>
    <mergeCell ref="E151:E152"/>
    <mergeCell ref="B223:B224"/>
    <mergeCell ref="E241:E242"/>
    <mergeCell ref="A225:A226"/>
    <mergeCell ref="A165:A166"/>
    <mergeCell ref="A163:A164"/>
    <mergeCell ref="B173:B174"/>
    <mergeCell ref="E163:E164"/>
    <mergeCell ref="A155:A156"/>
    <mergeCell ref="G253:G254"/>
    <mergeCell ref="F257:F258"/>
    <mergeCell ref="G255:G256"/>
    <mergeCell ref="G265:G266"/>
    <mergeCell ref="F253:F254"/>
    <mergeCell ref="E253:E254"/>
    <mergeCell ref="F219:F220"/>
    <mergeCell ref="E263:E264"/>
    <mergeCell ref="E257:E258"/>
    <mergeCell ref="G257:G258"/>
    <mergeCell ref="E259:E260"/>
    <mergeCell ref="E261:E262"/>
    <mergeCell ref="F261:F262"/>
    <mergeCell ref="G261:G262"/>
    <mergeCell ref="E233:E234"/>
    <mergeCell ref="E255:E256"/>
    <mergeCell ref="E229:E230"/>
    <mergeCell ref="F263:F264"/>
    <mergeCell ref="G263:G264"/>
    <mergeCell ref="E247:E248"/>
    <mergeCell ref="F243:F244"/>
    <mergeCell ref="E223:E224"/>
    <mergeCell ref="E243:E244"/>
    <mergeCell ref="E237:E238"/>
    <mergeCell ref="F265:F266"/>
    <mergeCell ref="A265:A266"/>
    <mergeCell ref="C255:C256"/>
    <mergeCell ref="C257:C258"/>
    <mergeCell ref="A239:A240"/>
    <mergeCell ref="A223:A224"/>
    <mergeCell ref="B261:B262"/>
    <mergeCell ref="F239:F240"/>
    <mergeCell ref="F235:F236"/>
    <mergeCell ref="F241:F242"/>
    <mergeCell ref="B253:B254"/>
    <mergeCell ref="E239:E240"/>
    <mergeCell ref="C253:C254"/>
    <mergeCell ref="E225:E226"/>
    <mergeCell ref="F237:F238"/>
    <mergeCell ref="A233:A234"/>
    <mergeCell ref="A237:A238"/>
    <mergeCell ref="A241:A242"/>
    <mergeCell ref="A243:A244"/>
    <mergeCell ref="B235:B236"/>
    <mergeCell ref="C259:C260"/>
    <mergeCell ref="E235:E236"/>
    <mergeCell ref="C237:C238"/>
    <mergeCell ref="B259:B260"/>
    <mergeCell ref="A167:A168"/>
    <mergeCell ref="B175:B176"/>
    <mergeCell ref="C171:C172"/>
    <mergeCell ref="E173:E174"/>
    <mergeCell ref="F171:F172"/>
    <mergeCell ref="E185:E186"/>
    <mergeCell ref="F185:F186"/>
    <mergeCell ref="E179:E180"/>
    <mergeCell ref="E175:E176"/>
    <mergeCell ref="B167:B168"/>
    <mergeCell ref="A177:A178"/>
    <mergeCell ref="B171:B172"/>
    <mergeCell ref="B169:B170"/>
    <mergeCell ref="A169:A170"/>
    <mergeCell ref="E177:E178"/>
    <mergeCell ref="B181:B182"/>
    <mergeCell ref="C167:C168"/>
    <mergeCell ref="E169:E170"/>
    <mergeCell ref="A187:A188"/>
    <mergeCell ref="A181:A182"/>
    <mergeCell ref="A195:A196"/>
    <mergeCell ref="C221:C222"/>
    <mergeCell ref="A92:A93"/>
    <mergeCell ref="B92:B93"/>
    <mergeCell ref="A189:A190"/>
    <mergeCell ref="E187:E188"/>
    <mergeCell ref="E227:E228"/>
    <mergeCell ref="A171:A172"/>
    <mergeCell ref="C169:C170"/>
    <mergeCell ref="A179:A180"/>
    <mergeCell ref="A173:A174"/>
    <mergeCell ref="A183:A184"/>
    <mergeCell ref="B183:B184"/>
    <mergeCell ref="A185:A186"/>
    <mergeCell ref="A207:A208"/>
    <mergeCell ref="E205:E206"/>
    <mergeCell ref="E217:E218"/>
    <mergeCell ref="C219:C220"/>
    <mergeCell ref="A203:A204"/>
    <mergeCell ref="E203:E204"/>
    <mergeCell ref="E197:E198"/>
    <mergeCell ref="C201:C202"/>
    <mergeCell ref="E201:E202"/>
    <mergeCell ref="A201:A202"/>
    <mergeCell ref="E183:E184"/>
    <mergeCell ref="B221:B222"/>
    <mergeCell ref="A90:A91"/>
    <mergeCell ref="B90:B91"/>
    <mergeCell ref="C90:C91"/>
    <mergeCell ref="A52:A53"/>
    <mergeCell ref="A58:A59"/>
    <mergeCell ref="A74:A75"/>
    <mergeCell ref="A54:A55"/>
    <mergeCell ref="A44:A45"/>
    <mergeCell ref="C44:C45"/>
    <mergeCell ref="A82:A83"/>
    <mergeCell ref="A84:A85"/>
    <mergeCell ref="B54:B55"/>
    <mergeCell ref="B74:B75"/>
    <mergeCell ref="A48:A49"/>
    <mergeCell ref="G223:G224"/>
    <mergeCell ref="G225:G226"/>
    <mergeCell ref="G215:G216"/>
    <mergeCell ref="E215:E216"/>
    <mergeCell ref="F225:F226"/>
    <mergeCell ref="G219:G220"/>
    <mergeCell ref="G185:G186"/>
    <mergeCell ref="G187:G188"/>
    <mergeCell ref="G203:G204"/>
    <mergeCell ref="F207:F208"/>
    <mergeCell ref="G209:G210"/>
    <mergeCell ref="F191:F192"/>
    <mergeCell ref="F201:F202"/>
    <mergeCell ref="F189:F190"/>
    <mergeCell ref="E191:E192"/>
    <mergeCell ref="E221:E222"/>
    <mergeCell ref="E219:E220"/>
    <mergeCell ref="E199:E200"/>
    <mergeCell ref="G251:G252"/>
    <mergeCell ref="A100:A101"/>
    <mergeCell ref="A104:A105"/>
    <mergeCell ref="B147:B148"/>
    <mergeCell ref="B149:B150"/>
    <mergeCell ref="B151:B152"/>
    <mergeCell ref="C157:C158"/>
    <mergeCell ref="E165:E166"/>
    <mergeCell ref="F177:F178"/>
    <mergeCell ref="F153:F154"/>
    <mergeCell ref="E161:E162"/>
    <mergeCell ref="F173:F174"/>
    <mergeCell ref="F161:F162"/>
    <mergeCell ref="F157:F158"/>
    <mergeCell ref="F169:F170"/>
    <mergeCell ref="E167:E168"/>
    <mergeCell ref="G205:G206"/>
    <mergeCell ref="F205:F206"/>
    <mergeCell ref="F209:F210"/>
    <mergeCell ref="G173:G174"/>
    <mergeCell ref="G171:G172"/>
    <mergeCell ref="A197:A198"/>
    <mergeCell ref="A193:A194"/>
    <mergeCell ref="B233:B234"/>
    <mergeCell ref="C203:C204"/>
    <mergeCell ref="C225:C226"/>
    <mergeCell ref="A217:A218"/>
    <mergeCell ref="A219:A220"/>
    <mergeCell ref="A191:A192"/>
    <mergeCell ref="A199:A200"/>
    <mergeCell ref="A209:A210"/>
    <mergeCell ref="A205:A206"/>
    <mergeCell ref="C197:C198"/>
    <mergeCell ref="E181:E182"/>
    <mergeCell ref="F179:F180"/>
    <mergeCell ref="E171:E172"/>
    <mergeCell ref="B409:B410"/>
    <mergeCell ref="C409:C410"/>
    <mergeCell ref="E409:E410"/>
    <mergeCell ref="G221:G222"/>
    <mergeCell ref="F217:F218"/>
    <mergeCell ref="F221:F222"/>
    <mergeCell ref="G211:G212"/>
    <mergeCell ref="F175:F176"/>
    <mergeCell ref="F187:F188"/>
    <mergeCell ref="G283:G284"/>
    <mergeCell ref="F285:F286"/>
    <mergeCell ref="G285:G286"/>
    <mergeCell ref="F283:F284"/>
    <mergeCell ref="F255:F256"/>
    <mergeCell ref="F259:F260"/>
    <mergeCell ref="G233:G234"/>
    <mergeCell ref="G277:G278"/>
    <mergeCell ref="F277:F278"/>
    <mergeCell ref="F279:F280"/>
    <mergeCell ref="F281:F282"/>
    <mergeCell ref="F271:F272"/>
    <mergeCell ref="A419:A420"/>
    <mergeCell ref="D419:G419"/>
    <mergeCell ref="D420:G420"/>
    <mergeCell ref="C404:C405"/>
    <mergeCell ref="E404:E405"/>
    <mergeCell ref="F404:F405"/>
    <mergeCell ref="G404:G405"/>
    <mergeCell ref="A412:G412"/>
    <mergeCell ref="A413:A414"/>
    <mergeCell ref="D413:G413"/>
    <mergeCell ref="D414:G414"/>
    <mergeCell ref="B404:B405"/>
    <mergeCell ref="A404:A405"/>
    <mergeCell ref="A416:A417"/>
    <mergeCell ref="D416:G416"/>
    <mergeCell ref="D417:G417"/>
    <mergeCell ref="G406:G407"/>
    <mergeCell ref="F409:F410"/>
    <mergeCell ref="B406:B407"/>
    <mergeCell ref="C406:C407"/>
    <mergeCell ref="E406:E407"/>
    <mergeCell ref="A409:A410"/>
    <mergeCell ref="A285:A286"/>
    <mergeCell ref="F351:F352"/>
    <mergeCell ref="E347:E348"/>
    <mergeCell ref="C349:C350"/>
    <mergeCell ref="E349:E350"/>
    <mergeCell ref="G385:G386"/>
    <mergeCell ref="E358:F359"/>
    <mergeCell ref="G358:G359"/>
    <mergeCell ref="C393:C394"/>
    <mergeCell ref="E393:E394"/>
    <mergeCell ref="G373:G374"/>
    <mergeCell ref="G371:G372"/>
    <mergeCell ref="G349:G350"/>
    <mergeCell ref="E365:E366"/>
    <mergeCell ref="F365:F366"/>
    <mergeCell ref="G377:G378"/>
    <mergeCell ref="G369:G370"/>
    <mergeCell ref="G375:G376"/>
    <mergeCell ref="G365:G366"/>
    <mergeCell ref="F371:F372"/>
    <mergeCell ref="E391:E392"/>
    <mergeCell ref="E383:E384"/>
    <mergeCell ref="F385:F386"/>
    <mergeCell ref="E387:E388"/>
    <mergeCell ref="C399:C400"/>
    <mergeCell ref="E399:E400"/>
    <mergeCell ref="F399:F400"/>
    <mergeCell ref="A397:A398"/>
    <mergeCell ref="C385:C386"/>
    <mergeCell ref="E385:E386"/>
    <mergeCell ref="B401:B402"/>
    <mergeCell ref="E401:E402"/>
    <mergeCell ref="F401:F402"/>
    <mergeCell ref="C397:C398"/>
    <mergeCell ref="F389:F390"/>
    <mergeCell ref="A387:A388"/>
    <mergeCell ref="E397:E398"/>
    <mergeCell ref="C401:C402"/>
    <mergeCell ref="E389:E390"/>
    <mergeCell ref="A401:A402"/>
    <mergeCell ref="G341:G342"/>
    <mergeCell ref="G409:G410"/>
    <mergeCell ref="A391:A392"/>
    <mergeCell ref="A393:A394"/>
    <mergeCell ref="G391:G392"/>
    <mergeCell ref="A389:A390"/>
    <mergeCell ref="F367:F368"/>
    <mergeCell ref="B379:B380"/>
    <mergeCell ref="B385:B386"/>
    <mergeCell ref="B387:B388"/>
    <mergeCell ref="F406:F407"/>
    <mergeCell ref="A406:A407"/>
    <mergeCell ref="A385:A386"/>
    <mergeCell ref="F397:F398"/>
    <mergeCell ref="A399:A400"/>
    <mergeCell ref="B399:B400"/>
    <mergeCell ref="E343:E344"/>
    <mergeCell ref="F343:F344"/>
    <mergeCell ref="G393:G394"/>
    <mergeCell ref="C395:C396"/>
    <mergeCell ref="E395:E396"/>
    <mergeCell ref="F395:F396"/>
    <mergeCell ref="A395:A396"/>
    <mergeCell ref="A383:A384"/>
    <mergeCell ref="E361:E362"/>
    <mergeCell ref="E363:E364"/>
    <mergeCell ref="G389:G390"/>
    <mergeCell ref="G367:G368"/>
    <mergeCell ref="F361:F362"/>
    <mergeCell ref="G361:G362"/>
    <mergeCell ref="A381:A382"/>
    <mergeCell ref="B381:B382"/>
    <mergeCell ref="A369:A370"/>
    <mergeCell ref="A371:A372"/>
    <mergeCell ref="B369:B370"/>
    <mergeCell ref="G381:G382"/>
    <mergeCell ref="F369:F370"/>
    <mergeCell ref="C371:C372"/>
    <mergeCell ref="C383:C384"/>
    <mergeCell ref="G395:G396"/>
    <mergeCell ref="G387:G388"/>
    <mergeCell ref="G309:G310"/>
    <mergeCell ref="G311:G312"/>
    <mergeCell ref="G313:G314"/>
    <mergeCell ref="E311:E312"/>
    <mergeCell ref="G319:G320"/>
    <mergeCell ref="E341:E342"/>
    <mergeCell ref="F341:F342"/>
    <mergeCell ref="G339:G340"/>
    <mergeCell ref="G321:G322"/>
    <mergeCell ref="G323:G324"/>
    <mergeCell ref="G325:G326"/>
    <mergeCell ref="F335:F336"/>
    <mergeCell ref="E315:E316"/>
    <mergeCell ref="E317:E318"/>
    <mergeCell ref="E319:E320"/>
    <mergeCell ref="E321:E322"/>
    <mergeCell ref="F325:F326"/>
    <mergeCell ref="F327:F328"/>
    <mergeCell ref="E329:F330"/>
    <mergeCell ref="G315:G316"/>
    <mergeCell ref="G317:G318"/>
    <mergeCell ref="F315:F316"/>
    <mergeCell ref="F337:F338"/>
    <mergeCell ref="F269:F270"/>
    <mergeCell ref="E271:E272"/>
    <mergeCell ref="E281:E282"/>
    <mergeCell ref="B281:B282"/>
    <mergeCell ref="F289:F290"/>
    <mergeCell ref="G269:G270"/>
    <mergeCell ref="G275:G276"/>
    <mergeCell ref="B289:B290"/>
    <mergeCell ref="C289:C290"/>
    <mergeCell ref="E289:E290"/>
    <mergeCell ref="B279:B280"/>
    <mergeCell ref="B285:B286"/>
    <mergeCell ref="C285:C286"/>
    <mergeCell ref="E287:E288"/>
    <mergeCell ref="E283:E284"/>
    <mergeCell ref="F275:F276"/>
    <mergeCell ref="C279:C280"/>
    <mergeCell ref="E279:E280"/>
    <mergeCell ref="C281:C282"/>
    <mergeCell ref="G273:G274"/>
    <mergeCell ref="F273:F274"/>
    <mergeCell ref="G281:G282"/>
    <mergeCell ref="G271:G272"/>
    <mergeCell ref="G287:G288"/>
    <mergeCell ref="G307:G308"/>
    <mergeCell ref="F307:F308"/>
    <mergeCell ref="B297:B298"/>
    <mergeCell ref="B305:B306"/>
    <mergeCell ref="C305:C306"/>
    <mergeCell ref="E303:E304"/>
    <mergeCell ref="E299:F300"/>
    <mergeCell ref="F305:F306"/>
    <mergeCell ref="E307:E308"/>
    <mergeCell ref="G301:G302"/>
    <mergeCell ref="G303:G304"/>
    <mergeCell ref="G289:G290"/>
    <mergeCell ref="G299:G300"/>
    <mergeCell ref="G305:G306"/>
    <mergeCell ref="J120:J121"/>
    <mergeCell ref="E112:E113"/>
    <mergeCell ref="G112:G113"/>
    <mergeCell ref="E114:E115"/>
    <mergeCell ref="G114:G115"/>
    <mergeCell ref="E116:E117"/>
    <mergeCell ref="G116:G117"/>
    <mergeCell ref="F122:F123"/>
    <mergeCell ref="F129:F130"/>
    <mergeCell ref="G129:G130"/>
    <mergeCell ref="F120:F121"/>
    <mergeCell ref="E129:E130"/>
    <mergeCell ref="E118:E119"/>
    <mergeCell ref="E122:E123"/>
    <mergeCell ref="G139:G140"/>
    <mergeCell ref="E137:E138"/>
    <mergeCell ref="F167:F168"/>
    <mergeCell ref="E189:E190"/>
    <mergeCell ref="E195:E196"/>
    <mergeCell ref="E193:E194"/>
    <mergeCell ref="G267:G268"/>
    <mergeCell ref="G235:G236"/>
    <mergeCell ref="G237:G238"/>
    <mergeCell ref="F267:F268"/>
    <mergeCell ref="G259:G260"/>
    <mergeCell ref="G229:G230"/>
    <mergeCell ref="G231:G232"/>
    <mergeCell ref="F233:F234"/>
    <mergeCell ref="F199:F200"/>
    <mergeCell ref="G227:G228"/>
    <mergeCell ref="G201:G202"/>
    <mergeCell ref="G199:G200"/>
    <mergeCell ref="F203:F204"/>
    <mergeCell ref="G217:G218"/>
    <mergeCell ref="G213:G214"/>
    <mergeCell ref="G207:G208"/>
    <mergeCell ref="F197:F198"/>
    <mergeCell ref="F223:F224"/>
    <mergeCell ref="G82:G83"/>
    <mergeCell ref="G80:G81"/>
    <mergeCell ref="G84:G85"/>
    <mergeCell ref="G88:G89"/>
    <mergeCell ref="E90:E91"/>
    <mergeCell ref="G90:G91"/>
    <mergeCell ref="G110:G111"/>
    <mergeCell ref="F106:F107"/>
    <mergeCell ref="E131:E132"/>
    <mergeCell ref="F104:F105"/>
    <mergeCell ref="G131:G132"/>
    <mergeCell ref="E104:E105"/>
    <mergeCell ref="G92:G93"/>
    <mergeCell ref="E82:E83"/>
    <mergeCell ref="G104:G105"/>
    <mergeCell ref="G86:G87"/>
    <mergeCell ref="E88:E89"/>
    <mergeCell ref="G106:G107"/>
    <mergeCell ref="F86:F87"/>
    <mergeCell ref="G118:G119"/>
    <mergeCell ref="E120:E121"/>
    <mergeCell ref="G120:G121"/>
    <mergeCell ref="G100:G103"/>
    <mergeCell ref="E106:E107"/>
    <mergeCell ref="E96:E97"/>
    <mergeCell ref="F96:F97"/>
    <mergeCell ref="F94:F95"/>
    <mergeCell ref="E92:E93"/>
    <mergeCell ref="F98:F99"/>
    <mergeCell ref="G98:G99"/>
    <mergeCell ref="E86:E87"/>
    <mergeCell ref="E94:E95"/>
    <mergeCell ref="F90:F91"/>
    <mergeCell ref="F42:F43"/>
    <mergeCell ref="F50:F51"/>
    <mergeCell ref="F52:F53"/>
    <mergeCell ref="E18:E19"/>
    <mergeCell ref="E16:E17"/>
    <mergeCell ref="G44:G45"/>
    <mergeCell ref="E46:E47"/>
    <mergeCell ref="F46:F47"/>
    <mergeCell ref="G46:G47"/>
    <mergeCell ref="G52:G53"/>
    <mergeCell ref="G50:G51"/>
    <mergeCell ref="E48:E49"/>
    <mergeCell ref="E40:E41"/>
    <mergeCell ref="E42:E43"/>
    <mergeCell ref="E28:E29"/>
    <mergeCell ref="E50:E51"/>
    <mergeCell ref="E52:E53"/>
    <mergeCell ref="E44:E45"/>
    <mergeCell ref="G30:G31"/>
    <mergeCell ref="G40:G41"/>
    <mergeCell ref="G42:G43"/>
    <mergeCell ref="F32:F33"/>
    <mergeCell ref="G58:G59"/>
    <mergeCell ref="F54:F55"/>
    <mergeCell ref="G68:G69"/>
    <mergeCell ref="G56:G57"/>
    <mergeCell ref="G64:G65"/>
    <mergeCell ref="G72:G73"/>
    <mergeCell ref="G60:G61"/>
    <mergeCell ref="G78:G79"/>
    <mergeCell ref="E74:E75"/>
    <mergeCell ref="G76:G77"/>
    <mergeCell ref="G74:G75"/>
    <mergeCell ref="F56:F57"/>
    <mergeCell ref="E66:E67"/>
    <mergeCell ref="F66:F67"/>
    <mergeCell ref="F64:F65"/>
    <mergeCell ref="F58:F59"/>
    <mergeCell ref="E62:E63"/>
    <mergeCell ref="F62:F63"/>
    <mergeCell ref="F60:F61"/>
    <mergeCell ref="E70:E71"/>
    <mergeCell ref="G62:G63"/>
    <mergeCell ref="G70:G71"/>
    <mergeCell ref="E80:E81"/>
    <mergeCell ref="E60:E61"/>
    <mergeCell ref="E56:E57"/>
    <mergeCell ref="A78:A79"/>
    <mergeCell ref="A86:A87"/>
    <mergeCell ref="A46:A47"/>
    <mergeCell ref="E78:E79"/>
    <mergeCell ref="E76:E77"/>
    <mergeCell ref="A30:A31"/>
    <mergeCell ref="E30:E31"/>
    <mergeCell ref="E54:E55"/>
    <mergeCell ref="E68:E69"/>
    <mergeCell ref="C52:C53"/>
    <mergeCell ref="C54:C55"/>
    <mergeCell ref="E64:E65"/>
    <mergeCell ref="E72:E73"/>
    <mergeCell ref="E58:E59"/>
    <mergeCell ref="C32:C33"/>
    <mergeCell ref="E32:E33"/>
    <mergeCell ref="A80:A81"/>
    <mergeCell ref="B80:B81"/>
    <mergeCell ref="B52:B53"/>
    <mergeCell ref="A42:A43"/>
    <mergeCell ref="A76:A77"/>
    <mergeCell ref="C40:C41"/>
    <mergeCell ref="F48:F49"/>
    <mergeCell ref="G48:G49"/>
    <mergeCell ref="F44:F45"/>
    <mergeCell ref="G54:G55"/>
    <mergeCell ref="A1:G1"/>
    <mergeCell ref="A2:F2"/>
    <mergeCell ref="A3:G3"/>
    <mergeCell ref="B4:E4"/>
    <mergeCell ref="A5:G5"/>
    <mergeCell ref="A20:A21"/>
    <mergeCell ref="C20:C21"/>
    <mergeCell ref="E20:E21"/>
    <mergeCell ref="A14:A15"/>
    <mergeCell ref="G16:G17"/>
    <mergeCell ref="A8:A9"/>
    <mergeCell ref="A18:A19"/>
    <mergeCell ref="C18:C19"/>
    <mergeCell ref="B40:B41"/>
    <mergeCell ref="A40:A41"/>
    <mergeCell ref="A36:A37"/>
    <mergeCell ref="C28:C29"/>
    <mergeCell ref="F26:F27"/>
    <mergeCell ref="F40:F41"/>
    <mergeCell ref="A10:A11"/>
    <mergeCell ref="A12:A13"/>
    <mergeCell ref="E22:E23"/>
    <mergeCell ref="E24:E25"/>
    <mergeCell ref="E26:E27"/>
    <mergeCell ref="E38:E39"/>
    <mergeCell ref="E10:E11"/>
    <mergeCell ref="A28:A29"/>
    <mergeCell ref="A32:A33"/>
    <mergeCell ref="A22:A23"/>
    <mergeCell ref="C22:C23"/>
    <mergeCell ref="E34:E35"/>
    <mergeCell ref="E36:E37"/>
    <mergeCell ref="E100:E103"/>
    <mergeCell ref="C100:C102"/>
    <mergeCell ref="F100:F103"/>
    <mergeCell ref="B100:B102"/>
    <mergeCell ref="F135:F136"/>
    <mergeCell ref="C129:C130"/>
    <mergeCell ref="C133:C134"/>
    <mergeCell ref="B106:B107"/>
    <mergeCell ref="F131:F132"/>
    <mergeCell ref="B104:B105"/>
    <mergeCell ref="C104:C105"/>
    <mergeCell ref="A94:A95"/>
    <mergeCell ref="C153:C154"/>
    <mergeCell ref="E153:E154"/>
    <mergeCell ref="G133:G134"/>
    <mergeCell ref="G108:G109"/>
    <mergeCell ref="G197:G198"/>
    <mergeCell ref="G181:G182"/>
    <mergeCell ref="G195:G196"/>
    <mergeCell ref="G193:G194"/>
    <mergeCell ref="G179:G180"/>
    <mergeCell ref="G189:G190"/>
    <mergeCell ref="G159:G160"/>
    <mergeCell ref="G141:G142"/>
    <mergeCell ref="G155:G156"/>
    <mergeCell ref="G175:G176"/>
    <mergeCell ref="G143:G144"/>
    <mergeCell ref="G169:G170"/>
    <mergeCell ref="G167:G168"/>
    <mergeCell ref="G191:G192"/>
    <mergeCell ref="G135:G136"/>
    <mergeCell ref="G137:G138"/>
    <mergeCell ref="G183:G184"/>
    <mergeCell ref="B131:B132"/>
    <mergeCell ref="F133:F134"/>
    <mergeCell ref="A147:A148"/>
    <mergeCell ref="C106:C107"/>
    <mergeCell ref="B145:B146"/>
    <mergeCell ref="B122:B123"/>
    <mergeCell ref="A131:A132"/>
    <mergeCell ref="E145:E146"/>
    <mergeCell ref="A145:A146"/>
    <mergeCell ref="B137:B138"/>
    <mergeCell ref="E143:E144"/>
    <mergeCell ref="C122:C123"/>
    <mergeCell ref="A125:A126"/>
    <mergeCell ref="E133:E134"/>
    <mergeCell ref="C131:C132"/>
    <mergeCell ref="E141:E142"/>
    <mergeCell ref="A106:A107"/>
    <mergeCell ref="A133:A134"/>
    <mergeCell ref="A139:A140"/>
    <mergeCell ref="A122:A123"/>
    <mergeCell ref="E135:E136"/>
    <mergeCell ref="E139:E140"/>
    <mergeCell ref="A141:A142"/>
    <mergeCell ref="A143:A144"/>
    <mergeCell ref="A327:A328"/>
    <mergeCell ref="A345:A346"/>
    <mergeCell ref="C331:C332"/>
    <mergeCell ref="B377:B378"/>
    <mergeCell ref="A349:A350"/>
    <mergeCell ref="B373:B374"/>
    <mergeCell ref="B375:B376"/>
    <mergeCell ref="A329:A330"/>
    <mergeCell ref="C333:C334"/>
    <mergeCell ref="C341:C342"/>
    <mergeCell ref="A335:A336"/>
    <mergeCell ref="A333:A334"/>
    <mergeCell ref="C335:C336"/>
    <mergeCell ref="C329:C330"/>
    <mergeCell ref="B365:B366"/>
    <mergeCell ref="C365:C366"/>
    <mergeCell ref="A351:A352"/>
    <mergeCell ref="A363:A364"/>
    <mergeCell ref="C363:C364"/>
    <mergeCell ref="A337:A338"/>
    <mergeCell ref="C337:C338"/>
    <mergeCell ref="A341:A342"/>
    <mergeCell ref="C339:C340"/>
    <mergeCell ref="A353:A354"/>
    <mergeCell ref="A149:A150"/>
    <mergeCell ref="A319:A320"/>
    <mergeCell ref="A98:A99"/>
    <mergeCell ref="C98:C99"/>
    <mergeCell ref="E98:E99"/>
    <mergeCell ref="A339:A340"/>
    <mergeCell ref="C223:C224"/>
    <mergeCell ref="E369:E370"/>
    <mergeCell ref="B371:B372"/>
    <mergeCell ref="E291:E292"/>
    <mergeCell ref="E323:E324"/>
    <mergeCell ref="E301:E302"/>
    <mergeCell ref="E305:E306"/>
    <mergeCell ref="E335:E336"/>
    <mergeCell ref="A367:A368"/>
    <mergeCell ref="B367:B368"/>
    <mergeCell ref="C367:C368"/>
    <mergeCell ref="E367:E368"/>
    <mergeCell ref="A293:A294"/>
    <mergeCell ref="A295:A296"/>
    <mergeCell ref="C297:C298"/>
    <mergeCell ref="A305:A306"/>
    <mergeCell ref="A323:A324"/>
    <mergeCell ref="A361:A362"/>
  </mergeCells>
  <pageMargins left="0.39370078740157483" right="0.23622047244094491" top="0.31496062992125984" bottom="0.19685039370078741" header="0.15748031496062992" footer="0.31496062992125984"/>
  <pageSetup paperSize="9" scale="58" fitToWidth="0" fitToHeight="0" orientation="landscape" r:id="rId1"/>
  <rowBreaks count="4" manualBreakCount="4">
    <brk id="97" max="15" man="1"/>
    <brk id="172" max="16383" man="1"/>
    <brk id="244" max="15" man="1"/>
    <brk id="341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5"/>
  <sheetViews>
    <sheetView topLeftCell="A24" workbookViewId="0">
      <selection activeCell="G32" sqref="G32:G33"/>
    </sheetView>
  </sheetViews>
  <sheetFormatPr defaultRowHeight="15"/>
  <cols>
    <col min="1" max="1" width="87.42578125" customWidth="1"/>
    <col min="2" max="2" width="49.7109375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25.7109375" customWidth="1"/>
    <col min="8" max="8" width="14.42578125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1606" t="s">
        <v>1119</v>
      </c>
      <c r="B1" s="1607"/>
      <c r="C1" s="1607"/>
      <c r="D1" s="1607"/>
      <c r="E1" s="1607"/>
      <c r="F1" s="1607"/>
      <c r="G1" s="1608"/>
    </row>
    <row r="2" spans="1:10" ht="20.25">
      <c r="A2" s="1367" t="s">
        <v>871</v>
      </c>
      <c r="B2" s="1368"/>
      <c r="C2" s="1368"/>
      <c r="D2" s="1368"/>
      <c r="E2" s="1368"/>
      <c r="F2" s="1368"/>
      <c r="G2" s="1052">
        <v>2</v>
      </c>
    </row>
    <row r="3" spans="1:10" ht="18.75">
      <c r="A3" s="1369" t="s">
        <v>410</v>
      </c>
      <c r="B3" s="1370"/>
      <c r="C3" s="1370"/>
      <c r="D3" s="1370"/>
      <c r="E3" s="1370"/>
      <c r="F3" s="1370"/>
      <c r="G3" s="1371"/>
    </row>
    <row r="4" spans="1:10" ht="18.75">
      <c r="A4" s="326"/>
      <c r="B4" s="1370" t="s">
        <v>3</v>
      </c>
      <c r="C4" s="1370"/>
      <c r="D4" s="1370"/>
      <c r="E4" s="1370"/>
      <c r="F4" s="327"/>
      <c r="G4" s="328"/>
    </row>
    <row r="5" spans="1:10" ht="20.25" thickBot="1">
      <c r="A5" s="1372" t="s">
        <v>411</v>
      </c>
      <c r="B5" s="1373"/>
      <c r="C5" s="1373"/>
      <c r="D5" s="1373"/>
      <c r="E5" s="1373"/>
      <c r="F5" s="1373"/>
      <c r="G5" s="1374"/>
      <c r="H5" s="248" t="s">
        <v>502</v>
      </c>
    </row>
    <row r="6" spans="1:10" ht="81.75" customHeight="1" thickBot="1">
      <c r="A6" s="418" t="s">
        <v>4</v>
      </c>
      <c r="B6" s="419" t="s">
        <v>520</v>
      </c>
      <c r="C6" s="419" t="s">
        <v>19</v>
      </c>
      <c r="D6" s="419" t="s">
        <v>5</v>
      </c>
      <c r="E6" s="419" t="s">
        <v>6</v>
      </c>
      <c r="F6" s="419" t="s">
        <v>7</v>
      </c>
      <c r="G6" s="420" t="s">
        <v>8</v>
      </c>
    </row>
    <row r="7" spans="1:10" ht="19.5" customHeight="1" thickBot="1">
      <c r="A7" s="215">
        <v>1</v>
      </c>
      <c r="B7" s="216">
        <v>2</v>
      </c>
      <c r="C7" s="216">
        <v>3</v>
      </c>
      <c r="D7" s="217">
        <v>4</v>
      </c>
      <c r="E7" s="216">
        <v>5</v>
      </c>
      <c r="F7" s="218">
        <v>6</v>
      </c>
      <c r="G7" s="217">
        <v>7</v>
      </c>
    </row>
    <row r="8" spans="1:10" ht="51.75" customHeight="1">
      <c r="A8" s="1605" t="s">
        <v>577</v>
      </c>
      <c r="B8" s="48" t="s">
        <v>471</v>
      </c>
      <c r="C8" s="1008">
        <v>2271</v>
      </c>
      <c r="D8" s="227">
        <f>4693907</f>
        <v>4693907</v>
      </c>
      <c r="E8" s="1269" t="s">
        <v>181</v>
      </c>
      <c r="F8" s="1269" t="s">
        <v>506</v>
      </c>
      <c r="G8" s="1387" t="s">
        <v>901</v>
      </c>
    </row>
    <row r="9" spans="1:10" ht="51.75" customHeight="1">
      <c r="A9" s="1248"/>
      <c r="B9" s="48"/>
      <c r="C9" s="49"/>
      <c r="D9" s="44" t="s">
        <v>892</v>
      </c>
      <c r="E9" s="1269"/>
      <c r="F9" s="1269"/>
      <c r="G9" s="1387"/>
    </row>
    <row r="10" spans="1:10" ht="39" customHeight="1">
      <c r="A10" s="1247" t="s">
        <v>474</v>
      </c>
      <c r="B10" s="48"/>
      <c r="C10" s="49"/>
      <c r="D10" s="45">
        <v>699474</v>
      </c>
      <c r="E10" s="1269"/>
      <c r="F10" s="1269"/>
      <c r="G10" s="1387"/>
    </row>
    <row r="11" spans="1:10" ht="60" customHeight="1">
      <c r="A11" s="1605"/>
      <c r="B11" s="48"/>
      <c r="C11" s="49"/>
      <c r="D11" s="44" t="s">
        <v>893</v>
      </c>
      <c r="E11" s="1269"/>
      <c r="F11" s="1269"/>
      <c r="G11" s="1387"/>
      <c r="I11" s="92"/>
      <c r="J11" s="92"/>
    </row>
    <row r="12" spans="1:10" ht="39" customHeight="1">
      <c r="A12" s="1605" t="s">
        <v>1089</v>
      </c>
      <c r="B12" s="48"/>
      <c r="C12" s="49"/>
      <c r="D12" s="45">
        <v>439619</v>
      </c>
      <c r="E12" s="1269"/>
      <c r="F12" s="1269"/>
      <c r="G12" s="1387"/>
      <c r="I12" s="92"/>
      <c r="J12" s="92"/>
    </row>
    <row r="13" spans="1:10" ht="48.75" customHeight="1">
      <c r="A13" s="1248"/>
      <c r="B13" s="28"/>
      <c r="C13" s="50"/>
      <c r="D13" s="44" t="s">
        <v>894</v>
      </c>
      <c r="E13" s="1270"/>
      <c r="F13" s="1270"/>
      <c r="G13" s="1376"/>
      <c r="H13" s="232"/>
      <c r="I13" s="9">
        <f>D8+D10+D12</f>
        <v>5833000</v>
      </c>
      <c r="J13" s="9"/>
    </row>
    <row r="14" spans="1:10" ht="53.25" hidden="1" customHeight="1">
      <c r="A14" s="1247" t="s">
        <v>473</v>
      </c>
      <c r="B14" s="233" t="s">
        <v>471</v>
      </c>
      <c r="C14" s="234">
        <v>2271</v>
      </c>
      <c r="D14" s="235">
        <v>0</v>
      </c>
      <c r="E14" s="1259" t="s">
        <v>116</v>
      </c>
      <c r="F14" s="1277" t="s">
        <v>23</v>
      </c>
      <c r="G14" s="329" t="s">
        <v>62</v>
      </c>
    </row>
    <row r="15" spans="1:10" ht="39.75" hidden="1" customHeight="1">
      <c r="A15" s="1248"/>
      <c r="B15" s="236"/>
      <c r="C15" s="237"/>
      <c r="D15" s="238" t="s">
        <v>394</v>
      </c>
      <c r="E15" s="1277"/>
      <c r="F15" s="1277"/>
      <c r="G15" s="330" t="s">
        <v>373</v>
      </c>
    </row>
    <row r="16" spans="1:10" ht="39.75" hidden="1" customHeight="1">
      <c r="A16" s="1247" t="s">
        <v>474</v>
      </c>
      <c r="B16" s="236"/>
      <c r="C16" s="237"/>
      <c r="D16" s="235">
        <v>0</v>
      </c>
      <c r="E16" s="1277"/>
      <c r="F16" s="1277"/>
      <c r="G16" s="329" t="s">
        <v>62</v>
      </c>
    </row>
    <row r="17" spans="1:11" ht="39.75" hidden="1" customHeight="1">
      <c r="A17" s="1605"/>
      <c r="B17" s="236"/>
      <c r="C17" s="237"/>
      <c r="D17" s="238" t="s">
        <v>395</v>
      </c>
      <c r="E17" s="1277"/>
      <c r="F17" s="1277"/>
      <c r="G17" s="330" t="s">
        <v>373</v>
      </c>
    </row>
    <row r="18" spans="1:11" ht="39.75" hidden="1" customHeight="1">
      <c r="A18" s="1605" t="s">
        <v>476</v>
      </c>
      <c r="B18" s="236"/>
      <c r="C18" s="237"/>
      <c r="D18" s="235">
        <v>0</v>
      </c>
      <c r="E18" s="1277"/>
      <c r="F18" s="1277"/>
      <c r="G18" s="329" t="s">
        <v>62</v>
      </c>
    </row>
    <row r="19" spans="1:11" ht="37.5" hidden="1" customHeight="1">
      <c r="A19" s="1248"/>
      <c r="B19" s="239"/>
      <c r="C19" s="240"/>
      <c r="D19" s="238" t="s">
        <v>395</v>
      </c>
      <c r="E19" s="1260"/>
      <c r="F19" s="1260"/>
      <c r="G19" s="330" t="s">
        <v>373</v>
      </c>
    </row>
    <row r="20" spans="1:11" ht="18.75">
      <c r="A20" s="331" t="s">
        <v>9</v>
      </c>
      <c r="B20" s="6"/>
      <c r="C20" s="4"/>
      <c r="D20" s="24">
        <f>D8+D10+D12+D14+D16+D18</f>
        <v>5833000</v>
      </c>
      <c r="E20" s="4"/>
      <c r="F20" s="4"/>
      <c r="G20" s="332"/>
      <c r="H20" s="47">
        <v>5833000</v>
      </c>
      <c r="J20" s="9">
        <f>D20-H20</f>
        <v>0</v>
      </c>
    </row>
    <row r="21" spans="1:11" ht="57" customHeight="1">
      <c r="A21" s="1247" t="s">
        <v>1090</v>
      </c>
      <c r="B21" s="27" t="s">
        <v>472</v>
      </c>
      <c r="C21" s="1609">
        <v>2272</v>
      </c>
      <c r="D21" s="161">
        <v>290049</v>
      </c>
      <c r="E21" s="1309" t="s">
        <v>181</v>
      </c>
      <c r="F21" s="1253" t="s">
        <v>23</v>
      </c>
      <c r="G21" s="1375" t="s">
        <v>900</v>
      </c>
    </row>
    <row r="22" spans="1:11" ht="39" customHeight="1">
      <c r="A22" s="1248"/>
      <c r="B22" s="48"/>
      <c r="C22" s="1610"/>
      <c r="D22" s="44" t="s">
        <v>895</v>
      </c>
      <c r="E22" s="1263"/>
      <c r="F22" s="1270"/>
      <c r="G22" s="1376"/>
    </row>
    <row r="23" spans="1:11" ht="59.25" customHeight="1">
      <c r="A23" s="1307" t="s">
        <v>1091</v>
      </c>
      <c r="B23" s="1340" t="s">
        <v>477</v>
      </c>
      <c r="C23" s="1611">
        <v>2272</v>
      </c>
      <c r="D23" s="161">
        <v>288051</v>
      </c>
      <c r="E23" s="1309" t="s">
        <v>181</v>
      </c>
      <c r="F23" s="1309" t="s">
        <v>23</v>
      </c>
      <c r="G23" s="1320" t="s">
        <v>57</v>
      </c>
    </row>
    <row r="24" spans="1:11" ht="43.5" customHeight="1">
      <c r="A24" s="1308"/>
      <c r="B24" s="1341"/>
      <c r="C24" s="1612"/>
      <c r="D24" s="241" t="s">
        <v>896</v>
      </c>
      <c r="E24" s="1263"/>
      <c r="F24" s="1263"/>
      <c r="G24" s="1321"/>
      <c r="H24" s="9">
        <f>D21+D23</f>
        <v>578100</v>
      </c>
      <c r="J24" s="9"/>
    </row>
    <row r="25" spans="1:11" ht="48" hidden="1" customHeight="1">
      <c r="A25" s="1528" t="s">
        <v>478</v>
      </c>
      <c r="B25" s="233" t="s">
        <v>472</v>
      </c>
      <c r="C25" s="1613">
        <v>2272</v>
      </c>
      <c r="D25" s="235">
        <v>0</v>
      </c>
      <c r="E25" s="1259" t="s">
        <v>116</v>
      </c>
      <c r="F25" s="1259" t="s">
        <v>29</v>
      </c>
      <c r="G25" s="1399" t="s">
        <v>391</v>
      </c>
    </row>
    <row r="26" spans="1:11" ht="48" hidden="1" customHeight="1">
      <c r="A26" s="1529"/>
      <c r="B26" s="236"/>
      <c r="C26" s="1614"/>
      <c r="D26" s="238" t="s">
        <v>390</v>
      </c>
      <c r="E26" s="1260"/>
      <c r="F26" s="1260"/>
      <c r="G26" s="1401"/>
    </row>
    <row r="27" spans="1:11" ht="61.5" hidden="1" customHeight="1">
      <c r="A27" s="1247" t="s">
        <v>480</v>
      </c>
      <c r="B27" s="233" t="s">
        <v>479</v>
      </c>
      <c r="C27" s="1613">
        <v>2272</v>
      </c>
      <c r="D27" s="235">
        <v>0</v>
      </c>
      <c r="E27" s="1259" t="s">
        <v>60</v>
      </c>
      <c r="F27" s="1259" t="s">
        <v>29</v>
      </c>
      <c r="G27" s="1399" t="s">
        <v>392</v>
      </c>
    </row>
    <row r="28" spans="1:11" ht="51" hidden="1" customHeight="1">
      <c r="A28" s="1248"/>
      <c r="B28" s="239"/>
      <c r="C28" s="1614"/>
      <c r="D28" s="238" t="s">
        <v>393</v>
      </c>
      <c r="E28" s="1260"/>
      <c r="F28" s="1260"/>
      <c r="G28" s="1401"/>
    </row>
    <row r="29" spans="1:11" ht="29.25" customHeight="1">
      <c r="A29" s="333" t="s">
        <v>10</v>
      </c>
      <c r="B29" s="25"/>
      <c r="C29" s="25"/>
      <c r="D29" s="26">
        <f>D21+D23+D25+D27</f>
        <v>578100</v>
      </c>
      <c r="E29" s="25"/>
      <c r="F29" s="25"/>
      <c r="G29" s="334"/>
      <c r="H29" s="47">
        <v>578100</v>
      </c>
    </row>
    <row r="30" spans="1:11" ht="41.25" hidden="1" customHeight="1">
      <c r="A30" s="1247" t="s">
        <v>500</v>
      </c>
      <c r="B30" s="13" t="s">
        <v>481</v>
      </c>
      <c r="C30" s="855">
        <v>2273</v>
      </c>
      <c r="D30" s="143">
        <v>0</v>
      </c>
      <c r="E30" s="846" t="s">
        <v>507</v>
      </c>
      <c r="F30" s="850" t="s">
        <v>497</v>
      </c>
      <c r="G30" s="1615" t="s">
        <v>628</v>
      </c>
      <c r="H30" s="47"/>
      <c r="K30" s="9"/>
    </row>
    <row r="31" spans="1:11" ht="57.75" hidden="1" customHeight="1">
      <c r="A31" s="1248"/>
      <c r="B31" s="14"/>
      <c r="C31" s="856"/>
      <c r="D31" s="44" t="s">
        <v>830</v>
      </c>
      <c r="E31" s="853"/>
      <c r="F31" s="854"/>
      <c r="G31" s="1616"/>
      <c r="H31" s="47"/>
      <c r="K31" s="9"/>
    </row>
    <row r="32" spans="1:11" ht="57.75" customHeight="1">
      <c r="A32" s="1528" t="s">
        <v>500</v>
      </c>
      <c r="B32" s="913" t="s">
        <v>481</v>
      </c>
      <c r="C32" s="932">
        <v>2273</v>
      </c>
      <c r="D32" s="914">
        <v>11730700</v>
      </c>
      <c r="E32" s="915" t="s">
        <v>507</v>
      </c>
      <c r="F32" s="916" t="s">
        <v>831</v>
      </c>
      <c r="G32" s="1617" t="s">
        <v>1120</v>
      </c>
      <c r="H32" s="47"/>
      <c r="K32" s="9"/>
    </row>
    <row r="33" spans="1:13" ht="57.75" customHeight="1" thickBot="1">
      <c r="A33" s="1529"/>
      <c r="B33" s="917"/>
      <c r="C33" s="918"/>
      <c r="D33" s="238" t="s">
        <v>1088</v>
      </c>
      <c r="E33" s="917" t="s">
        <v>820</v>
      </c>
      <c r="F33" s="919"/>
      <c r="G33" s="1618"/>
      <c r="H33" s="47"/>
      <c r="K33" s="9"/>
      <c r="L33" s="9">
        <v>10729995.300000001</v>
      </c>
      <c r="M33" t="s">
        <v>897</v>
      </c>
    </row>
    <row r="34" spans="1:13" ht="123" hidden="1" customHeight="1">
      <c r="A34" s="1249" t="s">
        <v>818</v>
      </c>
      <c r="B34" s="845" t="s">
        <v>819</v>
      </c>
      <c r="C34" s="856">
        <v>2273</v>
      </c>
      <c r="D34" s="141">
        <v>0</v>
      </c>
      <c r="E34" s="845" t="s">
        <v>812</v>
      </c>
      <c r="F34" s="851" t="s">
        <v>279</v>
      </c>
      <c r="G34" s="848" t="s">
        <v>829</v>
      </c>
      <c r="H34" s="47"/>
      <c r="K34" s="9"/>
    </row>
    <row r="35" spans="1:13" ht="60.75" hidden="1" customHeight="1">
      <c r="A35" s="1619"/>
      <c r="B35" s="845"/>
      <c r="C35" s="856"/>
      <c r="D35" s="44" t="s">
        <v>821</v>
      </c>
      <c r="E35" s="23" t="s">
        <v>820</v>
      </c>
      <c r="F35" s="851"/>
      <c r="G35" s="848"/>
      <c r="H35" s="47"/>
      <c r="K35" s="9"/>
    </row>
    <row r="36" spans="1:13" ht="44.25" hidden="1" customHeight="1">
      <c r="A36" s="1605" t="s">
        <v>484</v>
      </c>
      <c r="B36" s="23"/>
      <c r="C36" s="856"/>
      <c r="D36" s="108">
        <v>0</v>
      </c>
      <c r="E36" s="845"/>
      <c r="F36" s="851"/>
      <c r="G36" s="848"/>
      <c r="H36" s="47"/>
      <c r="K36" s="9"/>
    </row>
    <row r="37" spans="1:13" ht="43.5" hidden="1" customHeight="1">
      <c r="A37" s="1248"/>
      <c r="B37" s="14"/>
      <c r="C37" s="857"/>
      <c r="D37" s="44" t="s">
        <v>416</v>
      </c>
      <c r="E37" s="845"/>
      <c r="F37" s="851"/>
      <c r="G37" s="848"/>
      <c r="H37" s="47"/>
      <c r="K37" s="9"/>
    </row>
    <row r="38" spans="1:13" ht="58.5" hidden="1" customHeight="1">
      <c r="A38" s="1247" t="s">
        <v>486</v>
      </c>
      <c r="B38" s="1000" t="s">
        <v>485</v>
      </c>
      <c r="C38" s="1045">
        <v>2273</v>
      </c>
      <c r="D38" s="141">
        <v>0</v>
      </c>
      <c r="E38" s="845"/>
      <c r="F38" s="851"/>
      <c r="G38" s="848"/>
      <c r="H38" s="47"/>
      <c r="K38" s="9"/>
    </row>
    <row r="39" spans="1:13" ht="42" hidden="1" customHeight="1">
      <c r="A39" s="1620"/>
      <c r="B39" s="163"/>
      <c r="C39" s="246"/>
      <c r="D39" s="44" t="s">
        <v>417</v>
      </c>
      <c r="E39" s="847"/>
      <c r="F39" s="852"/>
      <c r="G39" s="849"/>
      <c r="H39" s="47">
        <v>8013900</v>
      </c>
      <c r="I39" s="9">
        <f>D30+D34+D36+D38</f>
        <v>0</v>
      </c>
      <c r="J39" s="9">
        <f>H39-I39</f>
        <v>8013900</v>
      </c>
      <c r="K39" s="9"/>
    </row>
    <row r="40" spans="1:13" ht="56.25" hidden="1" customHeight="1">
      <c r="A40" s="1621" t="s">
        <v>482</v>
      </c>
      <c r="B40" s="1623" t="s">
        <v>487</v>
      </c>
      <c r="C40" s="171">
        <v>2273</v>
      </c>
      <c r="D40" s="172">
        <v>0</v>
      </c>
      <c r="E40" s="1626" t="s">
        <v>85</v>
      </c>
      <c r="F40" s="168" t="s">
        <v>498</v>
      </c>
      <c r="G40" s="245" t="s">
        <v>57</v>
      </c>
      <c r="H40" s="47"/>
      <c r="K40" s="9"/>
    </row>
    <row r="41" spans="1:13" ht="38.25" hidden="1" customHeight="1">
      <c r="A41" s="1622"/>
      <c r="B41" s="1624"/>
      <c r="C41" s="170"/>
      <c r="D41" s="165" t="s">
        <v>418</v>
      </c>
      <c r="E41" s="1626"/>
      <c r="F41" s="167"/>
      <c r="G41" s="173" t="s">
        <v>370</v>
      </c>
      <c r="H41" s="47"/>
      <c r="K41" s="9"/>
    </row>
    <row r="42" spans="1:13" ht="54.75" hidden="1" customHeight="1">
      <c r="A42" s="1621" t="s">
        <v>483</v>
      </c>
      <c r="B42" s="1624"/>
      <c r="C42" s="169">
        <v>2273</v>
      </c>
      <c r="D42" s="166">
        <v>0</v>
      </c>
      <c r="E42" s="1626"/>
      <c r="F42" s="164" t="s">
        <v>498</v>
      </c>
      <c r="G42" s="194" t="s">
        <v>57</v>
      </c>
      <c r="H42" s="47"/>
      <c r="K42" s="9"/>
    </row>
    <row r="43" spans="1:13" ht="36.75" hidden="1" customHeight="1">
      <c r="A43" s="1628"/>
      <c r="B43" s="1624"/>
      <c r="C43" s="170"/>
      <c r="D43" s="165" t="s">
        <v>419</v>
      </c>
      <c r="E43" s="1626"/>
      <c r="F43" s="167"/>
      <c r="G43" s="173"/>
      <c r="H43" s="47"/>
      <c r="K43" s="9"/>
    </row>
    <row r="44" spans="1:13" ht="54" hidden="1" customHeight="1">
      <c r="A44" s="1628" t="s">
        <v>484</v>
      </c>
      <c r="B44" s="1624"/>
      <c r="C44" s="169"/>
      <c r="D44" s="166">
        <v>0</v>
      </c>
      <c r="E44" s="1626"/>
      <c r="F44" s="164" t="s">
        <v>29</v>
      </c>
      <c r="G44" s="194" t="s">
        <v>57</v>
      </c>
      <c r="H44" s="47"/>
      <c r="K44" s="9"/>
    </row>
    <row r="45" spans="1:13" ht="31.5" hidden="1" customHeight="1">
      <c r="A45" s="1622"/>
      <c r="B45" s="1624"/>
      <c r="C45" s="170">
        <v>2273</v>
      </c>
      <c r="D45" s="165" t="s">
        <v>420</v>
      </c>
      <c r="E45" s="1626"/>
      <c r="F45" s="167"/>
      <c r="G45" s="173"/>
      <c r="H45" s="47"/>
      <c r="K45" s="9"/>
    </row>
    <row r="46" spans="1:13" ht="65.25" hidden="1" customHeight="1">
      <c r="A46" s="1621" t="s">
        <v>486</v>
      </c>
      <c r="B46" s="1624"/>
      <c r="C46" s="171">
        <v>2273</v>
      </c>
      <c r="D46" s="172">
        <v>0</v>
      </c>
      <c r="E46" s="1626"/>
      <c r="F46" s="168" t="s">
        <v>29</v>
      </c>
      <c r="G46" s="194" t="s">
        <v>57</v>
      </c>
      <c r="H46" s="47"/>
      <c r="K46" s="9"/>
    </row>
    <row r="47" spans="1:13" ht="33" hidden="1" customHeight="1">
      <c r="A47" s="1634"/>
      <c r="B47" s="1625"/>
      <c r="C47" s="174"/>
      <c r="D47" s="175" t="s">
        <v>421</v>
      </c>
      <c r="E47" s="1627"/>
      <c r="F47" s="176"/>
      <c r="G47" s="177"/>
      <c r="H47" s="47">
        <f>D40+D42+D44+D46</f>
        <v>0</v>
      </c>
      <c r="I47" t="s">
        <v>412</v>
      </c>
      <c r="K47" s="9"/>
    </row>
    <row r="48" spans="1:13" ht="54.75" hidden="1" customHeight="1">
      <c r="A48" s="1635" t="s">
        <v>489</v>
      </c>
      <c r="B48" s="1637" t="s">
        <v>488</v>
      </c>
      <c r="C48" s="442">
        <v>2273</v>
      </c>
      <c r="D48" s="211">
        <v>0</v>
      </c>
      <c r="E48" s="1631" t="s">
        <v>116</v>
      </c>
      <c r="F48" s="1039" t="s">
        <v>31</v>
      </c>
      <c r="G48" s="443" t="s">
        <v>899</v>
      </c>
      <c r="H48" s="47"/>
      <c r="K48" s="9"/>
    </row>
    <row r="49" spans="1:11" ht="48" hidden="1" customHeight="1">
      <c r="A49" s="1636"/>
      <c r="B49" s="1638"/>
      <c r="C49" s="1045"/>
      <c r="D49" s="212" t="s">
        <v>630</v>
      </c>
      <c r="E49" s="1270"/>
      <c r="F49" s="966"/>
      <c r="G49" s="446"/>
      <c r="H49" s="47"/>
      <c r="K49" s="9"/>
    </row>
    <row r="50" spans="1:11" ht="44.25" hidden="1" customHeight="1">
      <c r="A50" s="1640" t="s">
        <v>490</v>
      </c>
      <c r="B50" s="1638"/>
      <c r="C50" s="1642">
        <v>2273</v>
      </c>
      <c r="D50" s="213">
        <v>0</v>
      </c>
      <c r="E50" s="1631" t="s">
        <v>116</v>
      </c>
      <c r="F50" s="1253" t="s">
        <v>29</v>
      </c>
      <c r="G50" s="1375" t="s">
        <v>57</v>
      </c>
      <c r="H50" s="47"/>
      <c r="K50" s="9"/>
    </row>
    <row r="51" spans="1:11" ht="35.25" hidden="1" customHeight="1">
      <c r="A51" s="1641"/>
      <c r="B51" s="1638"/>
      <c r="C51" s="1643"/>
      <c r="D51" s="212" t="s">
        <v>413</v>
      </c>
      <c r="E51" s="1270"/>
      <c r="F51" s="1270"/>
      <c r="G51" s="1376"/>
      <c r="H51" s="47"/>
      <c r="K51" s="9"/>
    </row>
    <row r="52" spans="1:11" ht="38.25" hidden="1" customHeight="1">
      <c r="A52" s="1629" t="s">
        <v>491</v>
      </c>
      <c r="B52" s="1638"/>
      <c r="C52" s="1045">
        <v>2273</v>
      </c>
      <c r="D52" s="214">
        <v>0</v>
      </c>
      <c r="E52" s="1631" t="s">
        <v>116</v>
      </c>
      <c r="F52" s="966" t="s">
        <v>29</v>
      </c>
      <c r="G52" s="968" t="s">
        <v>57</v>
      </c>
      <c r="H52" s="47"/>
      <c r="K52" s="9"/>
    </row>
    <row r="53" spans="1:11" ht="34.5" hidden="1" customHeight="1">
      <c r="A53" s="1630"/>
      <c r="B53" s="1638"/>
      <c r="C53" s="1045"/>
      <c r="D53" s="44" t="s">
        <v>414</v>
      </c>
      <c r="E53" s="1270"/>
      <c r="F53" s="966"/>
      <c r="G53" s="968"/>
      <c r="H53" s="47"/>
      <c r="K53" s="9"/>
    </row>
    <row r="54" spans="1:11" ht="25.5" hidden="1" customHeight="1">
      <c r="A54" s="1632" t="s">
        <v>396</v>
      </c>
      <c r="B54" s="1638"/>
      <c r="C54" s="1045">
        <v>2273</v>
      </c>
      <c r="D54" s="162">
        <v>0</v>
      </c>
      <c r="E54" s="1269" t="s">
        <v>397</v>
      </c>
      <c r="F54" s="966" t="s">
        <v>29</v>
      </c>
      <c r="G54" s="968" t="s">
        <v>57</v>
      </c>
      <c r="H54" s="47"/>
      <c r="K54" s="9"/>
    </row>
    <row r="55" spans="1:11" ht="41.25" hidden="1" customHeight="1">
      <c r="A55" s="1633"/>
      <c r="B55" s="1639"/>
      <c r="C55" s="444"/>
      <c r="D55" s="445" t="s">
        <v>399</v>
      </c>
      <c r="E55" s="1254"/>
      <c r="F55" s="1040"/>
      <c r="G55" s="1046"/>
      <c r="H55" s="47"/>
      <c r="K55" s="9"/>
    </row>
    <row r="56" spans="1:11" ht="19.5" thickBot="1">
      <c r="A56" s="180" t="s">
        <v>11</v>
      </c>
      <c r="B56" s="181"/>
      <c r="C56" s="182"/>
      <c r="D56" s="201">
        <f>D30+D34+D36+D38+D40+D42+D44+D46+D48+D50+D52+D32</f>
        <v>11730700</v>
      </c>
      <c r="E56" s="182"/>
      <c r="F56" s="182"/>
      <c r="G56" s="183"/>
      <c r="H56" s="47">
        <v>11730700</v>
      </c>
      <c r="K56" s="9"/>
    </row>
    <row r="57" spans="1:11" ht="43.5" hidden="1" customHeight="1">
      <c r="A57" s="1648" t="s">
        <v>521</v>
      </c>
      <c r="B57" s="200" t="s">
        <v>492</v>
      </c>
      <c r="C57" s="1649">
        <v>2274</v>
      </c>
      <c r="D57" s="203">
        <f>1242300-1242300</f>
        <v>0</v>
      </c>
      <c r="E57" s="1378" t="s">
        <v>513</v>
      </c>
      <c r="F57" s="1651" t="s">
        <v>120</v>
      </c>
      <c r="G57" s="1653" t="s">
        <v>827</v>
      </c>
    </row>
    <row r="58" spans="1:11" ht="58.5" hidden="1" customHeight="1">
      <c r="A58" s="1573"/>
      <c r="B58" s="28"/>
      <c r="C58" s="1650"/>
      <c r="D58" s="993" t="s">
        <v>828</v>
      </c>
      <c r="E58" s="1264"/>
      <c r="F58" s="1652"/>
      <c r="G58" s="1654"/>
    </row>
    <row r="59" spans="1:11" ht="32.25" hidden="1" customHeight="1">
      <c r="A59" s="204" t="s">
        <v>59</v>
      </c>
      <c r="B59" s="191"/>
      <c r="C59" s="192"/>
      <c r="D59" s="205">
        <f>D57</f>
        <v>0</v>
      </c>
      <c r="E59" s="192"/>
      <c r="F59" s="192"/>
      <c r="G59" s="193"/>
      <c r="H59" s="47">
        <f>D59</f>
        <v>0</v>
      </c>
    </row>
    <row r="60" spans="1:11" ht="28.5" customHeight="1">
      <c r="A60" s="1648" t="s">
        <v>589</v>
      </c>
      <c r="B60" s="1645" t="s">
        <v>493</v>
      </c>
      <c r="C60" s="1655">
        <v>2275</v>
      </c>
      <c r="D60" s="69">
        <v>124900</v>
      </c>
      <c r="E60" s="1647" t="s">
        <v>512</v>
      </c>
      <c r="F60" s="1267" t="s">
        <v>23</v>
      </c>
      <c r="G60" s="1330" t="s">
        <v>1122</v>
      </c>
      <c r="H60" s="47"/>
    </row>
    <row r="61" spans="1:11" ht="54.75" customHeight="1" thickBot="1">
      <c r="A61" s="1573"/>
      <c r="B61" s="1646"/>
      <c r="C61" s="1656"/>
      <c r="D61" s="39" t="s">
        <v>898</v>
      </c>
      <c r="E61" s="1382"/>
      <c r="F61" s="1268"/>
      <c r="G61" s="1331"/>
      <c r="H61" s="47"/>
    </row>
    <row r="62" spans="1:11" ht="27" hidden="1" customHeight="1">
      <c r="A62" s="1572" t="s">
        <v>508</v>
      </c>
      <c r="B62" s="1645" t="s">
        <v>522</v>
      </c>
      <c r="C62" s="68"/>
      <c r="D62" s="249">
        <v>0</v>
      </c>
      <c r="E62" s="1647" t="s">
        <v>512</v>
      </c>
      <c r="F62" s="1267" t="s">
        <v>120</v>
      </c>
      <c r="G62" s="1330" t="s">
        <v>811</v>
      </c>
      <c r="H62" s="47"/>
    </row>
    <row r="63" spans="1:11" ht="43.5" hidden="1" customHeight="1">
      <c r="A63" s="1644"/>
      <c r="B63" s="1646"/>
      <c r="C63" s="70">
        <v>2275</v>
      </c>
      <c r="D63" s="39" t="s">
        <v>805</v>
      </c>
      <c r="E63" s="1382"/>
      <c r="F63" s="1268"/>
      <c r="G63" s="1331"/>
      <c r="H63" s="47"/>
    </row>
    <row r="64" spans="1:11" ht="19.5" thickBot="1">
      <c r="A64" s="185" t="s">
        <v>99</v>
      </c>
      <c r="B64" s="181"/>
      <c r="C64" s="182"/>
      <c r="D64" s="201">
        <f>D60+D62</f>
        <v>124900</v>
      </c>
      <c r="E64" s="182"/>
      <c r="F64" s="182"/>
      <c r="G64" s="202"/>
      <c r="H64" s="47">
        <v>124900</v>
      </c>
      <c r="J64" s="9">
        <f>H20+H29+H56+H59+H64</f>
        <v>18266700</v>
      </c>
    </row>
    <row r="65" spans="1:8" ht="51.75" hidden="1" customHeight="1">
      <c r="A65" s="1619" t="s">
        <v>949</v>
      </c>
      <c r="B65" s="23" t="s">
        <v>22</v>
      </c>
      <c r="C65" s="1257">
        <v>2210</v>
      </c>
      <c r="D65" s="54">
        <v>0</v>
      </c>
      <c r="E65" s="1269" t="s">
        <v>865</v>
      </c>
      <c r="F65" s="1425" t="s">
        <v>31</v>
      </c>
      <c r="G65" s="1428" t="s">
        <v>57</v>
      </c>
    </row>
    <row r="66" spans="1:8" ht="42.75" hidden="1" customHeight="1">
      <c r="A66" s="1379"/>
      <c r="B66" s="14"/>
      <c r="C66" s="1258"/>
      <c r="D66" s="41" t="s">
        <v>256</v>
      </c>
      <c r="E66" s="1270"/>
      <c r="F66" s="1302"/>
      <c r="G66" s="1339"/>
    </row>
    <row r="67" spans="1:8" ht="40.5" hidden="1" customHeight="1">
      <c r="A67" s="1249" t="s">
        <v>133</v>
      </c>
      <c r="B67" s="13" t="s">
        <v>83</v>
      </c>
      <c r="C67" s="1251">
        <v>2210</v>
      </c>
      <c r="D67" s="61">
        <v>0</v>
      </c>
      <c r="E67" s="1269" t="s">
        <v>14</v>
      </c>
      <c r="F67" s="1301" t="s">
        <v>29</v>
      </c>
      <c r="G67" s="1338" t="s">
        <v>62</v>
      </c>
    </row>
    <row r="68" spans="1:8" ht="36.75" hidden="1" customHeight="1">
      <c r="A68" s="1379"/>
      <c r="B68" s="14"/>
      <c r="C68" s="1258"/>
      <c r="D68" s="12" t="s">
        <v>257</v>
      </c>
      <c r="E68" s="1270"/>
      <c r="F68" s="1302"/>
      <c r="G68" s="1339"/>
    </row>
    <row r="69" spans="1:8" ht="24.75" hidden="1" customHeight="1">
      <c r="A69" s="1018" t="s">
        <v>132</v>
      </c>
      <c r="B69" s="13" t="s">
        <v>83</v>
      </c>
      <c r="C69" s="1008">
        <v>2210</v>
      </c>
      <c r="D69" s="61">
        <v>0</v>
      </c>
      <c r="E69" s="1269" t="s">
        <v>14</v>
      </c>
      <c r="F69" s="1301" t="s">
        <v>31</v>
      </c>
      <c r="G69" s="1338" t="s">
        <v>62</v>
      </c>
    </row>
    <row r="70" spans="1:8" ht="30" hidden="1" customHeight="1">
      <c r="A70" s="1018"/>
      <c r="B70" s="14"/>
      <c r="C70" s="1008"/>
      <c r="D70" s="12" t="s">
        <v>258</v>
      </c>
      <c r="E70" s="1270"/>
      <c r="F70" s="1302"/>
      <c r="G70" s="1339"/>
      <c r="H70" s="92" t="s">
        <v>185</v>
      </c>
    </row>
    <row r="71" spans="1:8" ht="30.75" hidden="1" customHeight="1">
      <c r="A71" s="1249" t="s">
        <v>126</v>
      </c>
      <c r="B71" s="58" t="s">
        <v>240</v>
      </c>
      <c r="C71" s="972">
        <v>2210</v>
      </c>
      <c r="D71" s="80">
        <v>0</v>
      </c>
      <c r="E71" s="1269" t="s">
        <v>14</v>
      </c>
      <c r="F71" s="1301" t="s">
        <v>29</v>
      </c>
      <c r="G71" s="1338" t="s">
        <v>57</v>
      </c>
    </row>
    <row r="72" spans="1:8" ht="37.5" hidden="1" customHeight="1">
      <c r="A72" s="1379"/>
      <c r="B72" s="14"/>
      <c r="C72" s="973"/>
      <c r="D72" s="20" t="s">
        <v>128</v>
      </c>
      <c r="E72" s="1270"/>
      <c r="F72" s="1302"/>
      <c r="G72" s="1339"/>
    </row>
    <row r="73" spans="1:8" ht="25.5" customHeight="1">
      <c r="A73" s="1249" t="s">
        <v>948</v>
      </c>
      <c r="B73" s="63" t="s">
        <v>947</v>
      </c>
      <c r="C73" s="1048">
        <v>2210</v>
      </c>
      <c r="D73" s="56">
        <v>169200</v>
      </c>
      <c r="E73" s="1301" t="s">
        <v>1051</v>
      </c>
      <c r="F73" s="987" t="s">
        <v>121</v>
      </c>
      <c r="G73" s="1034" t="s">
        <v>57</v>
      </c>
      <c r="H73" s="92" t="s">
        <v>185</v>
      </c>
    </row>
    <row r="74" spans="1:8" ht="30.75" customHeight="1">
      <c r="A74" s="1379"/>
      <c r="B74" s="1047"/>
      <c r="C74" s="1049"/>
      <c r="D74" s="55" t="s">
        <v>1086</v>
      </c>
      <c r="E74" s="1302"/>
      <c r="F74" s="988"/>
      <c r="G74" s="1035"/>
      <c r="H74" s="92"/>
    </row>
    <row r="75" spans="1:8" ht="25.5" customHeight="1">
      <c r="A75" s="1249" t="s">
        <v>933</v>
      </c>
      <c r="B75" s="63" t="s">
        <v>932</v>
      </c>
      <c r="C75" s="1048">
        <v>2210</v>
      </c>
      <c r="D75" s="56">
        <v>168000</v>
      </c>
      <c r="E75" s="1301" t="s">
        <v>1051</v>
      </c>
      <c r="F75" s="987" t="s">
        <v>121</v>
      </c>
      <c r="G75" s="1034" t="s">
        <v>57</v>
      </c>
      <c r="H75" s="92"/>
    </row>
    <row r="76" spans="1:8" ht="25.5" customHeight="1">
      <c r="A76" s="1379"/>
      <c r="B76" s="1047"/>
      <c r="C76" s="1049"/>
      <c r="D76" s="55" t="s">
        <v>936</v>
      </c>
      <c r="E76" s="1302"/>
      <c r="F76" s="988"/>
      <c r="G76" s="1035"/>
      <c r="H76" s="92"/>
    </row>
    <row r="77" spans="1:8" ht="25.5" customHeight="1">
      <c r="A77" s="1249" t="s">
        <v>935</v>
      </c>
      <c r="B77" s="63" t="s">
        <v>934</v>
      </c>
      <c r="C77" s="1048">
        <v>2210</v>
      </c>
      <c r="D77" s="56">
        <v>102600</v>
      </c>
      <c r="E77" s="1301" t="s">
        <v>1051</v>
      </c>
      <c r="F77" s="987" t="s">
        <v>121</v>
      </c>
      <c r="G77" s="1034" t="s">
        <v>57</v>
      </c>
      <c r="H77" s="92"/>
    </row>
    <row r="78" spans="1:8" ht="29.25" customHeight="1">
      <c r="A78" s="1379"/>
      <c r="B78" s="1047"/>
      <c r="C78" s="1049"/>
      <c r="D78" s="55" t="s">
        <v>937</v>
      </c>
      <c r="E78" s="1302"/>
      <c r="F78" s="988"/>
      <c r="G78" s="1035"/>
      <c r="H78" s="92" t="s">
        <v>185</v>
      </c>
    </row>
    <row r="79" spans="1:8" ht="25.5" customHeight="1">
      <c r="A79" s="1249" t="s">
        <v>928</v>
      </c>
      <c r="B79" s="63" t="s">
        <v>56</v>
      </c>
      <c r="C79" s="1048">
        <v>2210</v>
      </c>
      <c r="D79" s="56">
        <v>350000</v>
      </c>
      <c r="E79" s="1301" t="s">
        <v>1051</v>
      </c>
      <c r="F79" s="987" t="s">
        <v>29</v>
      </c>
      <c r="G79" s="1034" t="s">
        <v>57</v>
      </c>
      <c r="H79" s="92"/>
    </row>
    <row r="80" spans="1:8" ht="33.75" customHeight="1">
      <c r="A80" s="1379"/>
      <c r="B80" s="1047"/>
      <c r="C80" s="1049"/>
      <c r="D80" s="55" t="s">
        <v>1087</v>
      </c>
      <c r="E80" s="1302"/>
      <c r="F80" s="988"/>
      <c r="G80" s="1035"/>
    </row>
    <row r="81" spans="1:11" ht="37.5" customHeight="1">
      <c r="A81" s="1249" t="s">
        <v>916</v>
      </c>
      <c r="B81" s="63" t="s">
        <v>179</v>
      </c>
      <c r="C81" s="1048">
        <v>2210</v>
      </c>
      <c r="D81" s="80">
        <v>15000</v>
      </c>
      <c r="E81" s="1301" t="s">
        <v>1051</v>
      </c>
      <c r="F81" s="987" t="s">
        <v>29</v>
      </c>
      <c r="G81" s="1034" t="s">
        <v>57</v>
      </c>
    </row>
    <row r="82" spans="1:11" ht="27" customHeight="1" thickBot="1">
      <c r="A82" s="1379"/>
      <c r="B82" s="1047"/>
      <c r="C82" s="1049"/>
      <c r="D82" s="55" t="s">
        <v>917</v>
      </c>
      <c r="E82" s="1302"/>
      <c r="F82" s="988"/>
      <c r="G82" s="1035"/>
      <c r="H82" s="92"/>
    </row>
    <row r="83" spans="1:11" ht="58.5" customHeight="1">
      <c r="A83" s="1317" t="s">
        <v>911</v>
      </c>
      <c r="B83" s="974" t="s">
        <v>56</v>
      </c>
      <c r="C83" s="155">
        <v>2210</v>
      </c>
      <c r="D83" s="143">
        <v>573400</v>
      </c>
      <c r="E83" s="1378" t="s">
        <v>512</v>
      </c>
      <c r="F83" s="994" t="s">
        <v>120</v>
      </c>
      <c r="G83" s="1010" t="s">
        <v>57</v>
      </c>
    </row>
    <row r="84" spans="1:11" ht="51" customHeight="1" thickBot="1">
      <c r="A84" s="1318"/>
      <c r="B84" s="971"/>
      <c r="C84" s="259"/>
      <c r="D84" s="110" t="s">
        <v>910</v>
      </c>
      <c r="E84" s="1264"/>
      <c r="F84" s="963"/>
      <c r="G84" s="340"/>
      <c r="H84" s="123"/>
    </row>
    <row r="85" spans="1:11" ht="56.25" customHeight="1">
      <c r="A85" s="1317" t="s">
        <v>914</v>
      </c>
      <c r="B85" s="91" t="s">
        <v>813</v>
      </c>
      <c r="C85" s="260">
        <v>2210</v>
      </c>
      <c r="D85" s="250">
        <v>18500</v>
      </c>
      <c r="E85" s="1378" t="s">
        <v>512</v>
      </c>
      <c r="F85" s="987" t="s">
        <v>121</v>
      </c>
      <c r="G85" s="1034" t="s">
        <v>57</v>
      </c>
      <c r="H85" s="123"/>
      <c r="K85" s="9">
        <f>D83+D85+D155</f>
        <v>620400</v>
      </c>
    </row>
    <row r="86" spans="1:11" ht="42" customHeight="1">
      <c r="A86" s="1318"/>
      <c r="B86" s="971"/>
      <c r="C86" s="259"/>
      <c r="D86" s="110" t="s">
        <v>907</v>
      </c>
      <c r="E86" s="1264"/>
      <c r="F86" s="988"/>
      <c r="G86" s="967"/>
      <c r="H86" s="123"/>
    </row>
    <row r="87" spans="1:11" ht="44.25" hidden="1" customHeight="1">
      <c r="A87" s="1018"/>
      <c r="B87" s="91" t="s">
        <v>247</v>
      </c>
      <c r="C87" s="40">
        <v>2210</v>
      </c>
      <c r="D87" s="144">
        <v>0</v>
      </c>
      <c r="E87" s="1647" t="s">
        <v>512</v>
      </c>
      <c r="F87" s="1012" t="s">
        <v>121</v>
      </c>
      <c r="G87" s="1036" t="s">
        <v>57</v>
      </c>
      <c r="H87" s="123"/>
    </row>
    <row r="88" spans="1:11" ht="31.5" hidden="1" customHeight="1">
      <c r="A88" s="336"/>
      <c r="B88" s="22"/>
      <c r="C88" s="21"/>
      <c r="D88" s="110" t="s">
        <v>566</v>
      </c>
      <c r="E88" s="1382"/>
      <c r="F88" s="1012"/>
      <c r="G88" s="337" t="s">
        <v>357</v>
      </c>
      <c r="H88" s="123" t="s">
        <v>185</v>
      </c>
    </row>
    <row r="89" spans="1:11" ht="27" customHeight="1">
      <c r="A89" s="1249" t="s">
        <v>954</v>
      </c>
      <c r="B89" s="13" t="s">
        <v>952</v>
      </c>
      <c r="C89" s="1251">
        <v>2210</v>
      </c>
      <c r="D89" s="80">
        <v>5900</v>
      </c>
      <c r="E89" s="1253" t="s">
        <v>181</v>
      </c>
      <c r="F89" s="1301" t="s">
        <v>31</v>
      </c>
      <c r="G89" s="1338" t="s">
        <v>62</v>
      </c>
    </row>
    <row r="90" spans="1:11" ht="66.75" customHeight="1">
      <c r="A90" s="1379"/>
      <c r="B90" s="14"/>
      <c r="C90" s="1258"/>
      <c r="D90" s="158" t="s">
        <v>953</v>
      </c>
      <c r="E90" s="1270"/>
      <c r="F90" s="1302"/>
      <c r="G90" s="1339"/>
    </row>
    <row r="91" spans="1:11" ht="45" hidden="1" customHeight="1">
      <c r="A91" s="338" t="s">
        <v>208</v>
      </c>
      <c r="B91" s="107" t="s">
        <v>207</v>
      </c>
      <c r="C91" s="994">
        <v>2210</v>
      </c>
      <c r="D91" s="108">
        <v>0</v>
      </c>
      <c r="E91" s="1309" t="s">
        <v>181</v>
      </c>
      <c r="F91" s="1309" t="s">
        <v>111</v>
      </c>
      <c r="G91" s="1010" t="s">
        <v>57</v>
      </c>
    </row>
    <row r="92" spans="1:11" ht="45" hidden="1" customHeight="1">
      <c r="A92" s="339"/>
      <c r="B92" s="109"/>
      <c r="C92" s="963"/>
      <c r="D92" s="110" t="s">
        <v>214</v>
      </c>
      <c r="E92" s="1263"/>
      <c r="F92" s="1263"/>
      <c r="G92" s="340"/>
    </row>
    <row r="93" spans="1:11" ht="48.75" customHeight="1">
      <c r="A93" s="1249" t="s">
        <v>957</v>
      </c>
      <c r="B93" s="59" t="s">
        <v>955</v>
      </c>
      <c r="C93" s="1253">
        <v>2210</v>
      </c>
      <c r="D93" s="80">
        <v>157200</v>
      </c>
      <c r="E93" s="1301" t="s">
        <v>1098</v>
      </c>
      <c r="F93" s="1301" t="s">
        <v>31</v>
      </c>
      <c r="G93" s="1375" t="s">
        <v>57</v>
      </c>
    </row>
    <row r="94" spans="1:11" ht="93" customHeight="1">
      <c r="A94" s="1379"/>
      <c r="B94" s="60"/>
      <c r="C94" s="1270"/>
      <c r="D94" s="158" t="s">
        <v>956</v>
      </c>
      <c r="E94" s="1302"/>
      <c r="F94" s="1302"/>
      <c r="G94" s="1376"/>
      <c r="H94" s="92"/>
    </row>
    <row r="95" spans="1:11" ht="37.5" hidden="1" customHeight="1">
      <c r="A95" s="342" t="s">
        <v>298</v>
      </c>
      <c r="B95" s="62" t="s">
        <v>297</v>
      </c>
      <c r="C95" s="966"/>
      <c r="D95" s="325">
        <v>0</v>
      </c>
      <c r="E95" s="1301" t="s">
        <v>181</v>
      </c>
      <c r="F95" s="1012" t="s">
        <v>111</v>
      </c>
      <c r="G95" s="1375" t="s">
        <v>57</v>
      </c>
      <c r="H95" s="92"/>
    </row>
    <row r="96" spans="1:11" ht="37.5" hidden="1" customHeight="1">
      <c r="A96" s="342"/>
      <c r="B96" s="111"/>
      <c r="C96" s="966"/>
      <c r="D96" s="110" t="s">
        <v>261</v>
      </c>
      <c r="E96" s="1302"/>
      <c r="F96" s="1012"/>
      <c r="G96" s="1376"/>
      <c r="H96" s="92"/>
    </row>
    <row r="97" spans="1:8" ht="26.25" hidden="1" customHeight="1">
      <c r="A97" s="1359" t="s">
        <v>210</v>
      </c>
      <c r="B97" s="62" t="s">
        <v>88</v>
      </c>
      <c r="C97" s="1301">
        <v>2210</v>
      </c>
      <c r="D97" s="108">
        <f>97839-22093.39-9829.5-45000-7350.89-906-12659.22</f>
        <v>0</v>
      </c>
      <c r="E97" s="1301" t="s">
        <v>181</v>
      </c>
      <c r="F97" s="987" t="s">
        <v>227</v>
      </c>
      <c r="G97" s="1034" t="s">
        <v>57</v>
      </c>
    </row>
    <row r="98" spans="1:8" ht="37.5" hidden="1" customHeight="1">
      <c r="A98" s="1360"/>
      <c r="B98" s="321"/>
      <c r="C98" s="1302"/>
      <c r="D98" s="110" t="s">
        <v>262</v>
      </c>
      <c r="E98" s="1302"/>
      <c r="F98" s="2"/>
      <c r="G98" s="337"/>
      <c r="H98" s="92"/>
    </row>
    <row r="99" spans="1:8" ht="28.5" hidden="1" customHeight="1">
      <c r="A99" s="1359" t="s">
        <v>563</v>
      </c>
      <c r="B99" s="62" t="s">
        <v>260</v>
      </c>
      <c r="C99" s="1301">
        <v>2210</v>
      </c>
      <c r="D99" s="108">
        <v>0</v>
      </c>
      <c r="E99" s="1301" t="s">
        <v>181</v>
      </c>
      <c r="F99" s="987" t="s">
        <v>227</v>
      </c>
      <c r="G99" s="1034" t="s">
        <v>57</v>
      </c>
      <c r="H99" s="92"/>
    </row>
    <row r="100" spans="1:8" ht="37.5" hidden="1" customHeight="1">
      <c r="A100" s="1360"/>
      <c r="B100" s="321"/>
      <c r="C100" s="1302"/>
      <c r="D100" s="110" t="s">
        <v>564</v>
      </c>
      <c r="E100" s="1302"/>
      <c r="F100" s="2"/>
      <c r="G100" s="337"/>
      <c r="H100" s="92"/>
    </row>
    <row r="101" spans="1:8" ht="37.5" hidden="1" customHeight="1">
      <c r="A101" s="1359" t="s">
        <v>237</v>
      </c>
      <c r="B101" s="62" t="s">
        <v>212</v>
      </c>
      <c r="C101" s="1301">
        <v>2210</v>
      </c>
      <c r="D101" s="108">
        <v>0</v>
      </c>
      <c r="E101" s="1301" t="s">
        <v>181</v>
      </c>
      <c r="F101" s="987" t="s">
        <v>227</v>
      </c>
      <c r="G101" s="1034" t="s">
        <v>57</v>
      </c>
      <c r="H101" s="92"/>
    </row>
    <row r="102" spans="1:8" ht="37.5" hidden="1" customHeight="1">
      <c r="A102" s="1360"/>
      <c r="B102" s="321"/>
      <c r="C102" s="1302"/>
      <c r="D102" s="110" t="s">
        <v>236</v>
      </c>
      <c r="E102" s="1302"/>
      <c r="F102" s="2"/>
      <c r="G102" s="337"/>
      <c r="H102" s="92"/>
    </row>
    <row r="103" spans="1:8" ht="37.5" hidden="1" customHeight="1">
      <c r="A103" s="1014" t="s">
        <v>230</v>
      </c>
      <c r="B103" s="122" t="s">
        <v>231</v>
      </c>
      <c r="C103" s="987">
        <v>2210</v>
      </c>
      <c r="D103" s="108">
        <v>0</v>
      </c>
      <c r="E103" s="1301" t="s">
        <v>181</v>
      </c>
      <c r="F103" s="987" t="s">
        <v>227</v>
      </c>
      <c r="G103" s="1034" t="s">
        <v>57</v>
      </c>
      <c r="H103" s="92"/>
    </row>
    <row r="104" spans="1:8" ht="25.5" hidden="1" customHeight="1">
      <c r="A104" s="1015"/>
      <c r="B104" s="321"/>
      <c r="C104" s="988"/>
      <c r="D104" s="110" t="s">
        <v>232</v>
      </c>
      <c r="E104" s="1302"/>
      <c r="F104" s="2"/>
      <c r="G104" s="337"/>
      <c r="H104" s="92"/>
    </row>
    <row r="105" spans="1:8" ht="37.5" hidden="1" customHeight="1">
      <c r="A105" s="338" t="s">
        <v>209</v>
      </c>
      <c r="B105" s="107" t="s">
        <v>205</v>
      </c>
      <c r="C105" s="994">
        <v>2210</v>
      </c>
      <c r="D105" s="121">
        <v>0</v>
      </c>
      <c r="E105" s="1356" t="s">
        <v>181</v>
      </c>
      <c r="F105" s="1356" t="s">
        <v>111</v>
      </c>
      <c r="G105" s="345" t="s">
        <v>57</v>
      </c>
    </row>
    <row r="106" spans="1:8" ht="37.5" hidden="1" customHeight="1">
      <c r="A106" s="1017"/>
      <c r="B106" s="432"/>
      <c r="C106" s="963"/>
      <c r="D106" s="110" t="s">
        <v>206</v>
      </c>
      <c r="E106" s="1263"/>
      <c r="F106" s="1263"/>
      <c r="G106" s="340"/>
      <c r="H106" s="92"/>
    </row>
    <row r="107" spans="1:8" ht="37.5" hidden="1" customHeight="1">
      <c r="A107" s="1359" t="s">
        <v>213</v>
      </c>
      <c r="B107" s="62" t="s">
        <v>212</v>
      </c>
      <c r="C107" s="1301">
        <v>2210</v>
      </c>
      <c r="D107" s="108">
        <v>0</v>
      </c>
      <c r="E107" s="1301" t="s">
        <v>181</v>
      </c>
      <c r="F107" s="987" t="s">
        <v>111</v>
      </c>
      <c r="G107" s="1034" t="s">
        <v>57</v>
      </c>
      <c r="H107" s="92"/>
    </row>
    <row r="108" spans="1:8" ht="37.5" hidden="1" customHeight="1">
      <c r="A108" s="1360"/>
      <c r="B108" s="321"/>
      <c r="C108" s="1302"/>
      <c r="D108" s="127" t="s">
        <v>211</v>
      </c>
      <c r="E108" s="1302"/>
      <c r="F108" s="2"/>
      <c r="G108" s="337"/>
      <c r="H108" s="92" t="s">
        <v>185</v>
      </c>
    </row>
    <row r="109" spans="1:8" ht="27.75" hidden="1" customHeight="1">
      <c r="A109" s="1249" t="s">
        <v>918</v>
      </c>
      <c r="B109" s="63" t="s">
        <v>89</v>
      </c>
      <c r="C109" s="987">
        <v>2210</v>
      </c>
      <c r="D109" s="80">
        <v>0</v>
      </c>
      <c r="E109" s="1301" t="s">
        <v>116</v>
      </c>
      <c r="F109" s="987" t="s">
        <v>29</v>
      </c>
      <c r="G109" s="1338" t="s">
        <v>57</v>
      </c>
    </row>
    <row r="110" spans="1:8" ht="37.5" hidden="1" customHeight="1">
      <c r="A110" s="1379"/>
      <c r="B110" s="32"/>
      <c r="C110" s="64"/>
      <c r="D110" s="158" t="s">
        <v>263</v>
      </c>
      <c r="E110" s="1302"/>
      <c r="F110" s="2"/>
      <c r="G110" s="1339"/>
    </row>
    <row r="111" spans="1:8" ht="37.5" hidden="1" customHeight="1">
      <c r="A111" s="1249" t="s">
        <v>814</v>
      </c>
      <c r="B111" s="65" t="s">
        <v>91</v>
      </c>
      <c r="C111" s="1301">
        <v>2210</v>
      </c>
      <c r="D111" s="161">
        <v>0</v>
      </c>
      <c r="E111" s="1301" t="s">
        <v>812</v>
      </c>
      <c r="F111" s="1301" t="s">
        <v>248</v>
      </c>
      <c r="G111" s="1034" t="s">
        <v>57</v>
      </c>
    </row>
    <row r="112" spans="1:8" ht="37.5" hidden="1" customHeight="1">
      <c r="A112" s="1361"/>
      <c r="B112" s="321"/>
      <c r="C112" s="1302"/>
      <c r="D112" s="150" t="s">
        <v>824</v>
      </c>
      <c r="E112" s="1302"/>
      <c r="F112" s="1302"/>
      <c r="G112" s="960"/>
    </row>
    <row r="113" spans="1:7" ht="37.5" hidden="1" customHeight="1">
      <c r="A113" s="1020" t="s">
        <v>92</v>
      </c>
      <c r="B113" s="66" t="s">
        <v>93</v>
      </c>
      <c r="C113" s="1012">
        <v>2210</v>
      </c>
      <c r="D113" s="80">
        <f>73600-73600</f>
        <v>0</v>
      </c>
      <c r="E113" s="1301" t="s">
        <v>812</v>
      </c>
      <c r="F113" s="1012" t="s">
        <v>29</v>
      </c>
      <c r="G113" s="1034" t="s">
        <v>57</v>
      </c>
    </row>
    <row r="114" spans="1:7" ht="37.5" hidden="1" customHeight="1">
      <c r="A114" s="336"/>
      <c r="B114" s="22"/>
      <c r="C114" s="1012"/>
      <c r="D114" s="110" t="s">
        <v>94</v>
      </c>
      <c r="E114" s="1302"/>
      <c r="F114" s="1012"/>
      <c r="G114" s="960"/>
    </row>
    <row r="115" spans="1:7" ht="54.75" customHeight="1">
      <c r="A115" s="1359" t="s">
        <v>1092</v>
      </c>
      <c r="B115" s="66" t="s">
        <v>913</v>
      </c>
      <c r="C115" s="152">
        <v>2210</v>
      </c>
      <c r="D115" s="250">
        <v>296400</v>
      </c>
      <c r="E115" s="1301" t="s">
        <v>1080</v>
      </c>
      <c r="F115" s="987" t="s">
        <v>23</v>
      </c>
      <c r="G115" s="1034" t="s">
        <v>57</v>
      </c>
    </row>
    <row r="116" spans="1:7" ht="45" customHeight="1" thickBot="1">
      <c r="A116" s="1377"/>
      <c r="B116" s="86"/>
      <c r="C116" s="153"/>
      <c r="D116" s="110" t="s">
        <v>915</v>
      </c>
      <c r="E116" s="1302"/>
      <c r="F116" s="988"/>
      <c r="G116" s="967"/>
    </row>
    <row r="117" spans="1:7" ht="37.5" hidden="1" customHeight="1">
      <c r="A117" s="1014" t="s">
        <v>146</v>
      </c>
      <c r="B117" s="66" t="s">
        <v>145</v>
      </c>
      <c r="C117" s="152">
        <v>2210</v>
      </c>
      <c r="D117" s="249">
        <v>0</v>
      </c>
      <c r="E117" s="1301" t="s">
        <v>116</v>
      </c>
      <c r="F117" s="987" t="s">
        <v>120</v>
      </c>
      <c r="G117" s="1034" t="s">
        <v>57</v>
      </c>
    </row>
    <row r="118" spans="1:7" ht="37.5" hidden="1" customHeight="1">
      <c r="A118" s="1038"/>
      <c r="B118" s="86"/>
      <c r="C118" s="153"/>
      <c r="D118" s="110" t="s">
        <v>265</v>
      </c>
      <c r="E118" s="1302"/>
      <c r="F118" s="988"/>
      <c r="G118" s="349"/>
    </row>
    <row r="119" spans="1:7" ht="39" hidden="1" customHeight="1">
      <c r="A119" s="1307" t="s">
        <v>501</v>
      </c>
      <c r="B119" s="1340" t="s">
        <v>398</v>
      </c>
      <c r="C119" s="1313">
        <v>2210</v>
      </c>
      <c r="D119" s="250">
        <v>0</v>
      </c>
      <c r="E119" s="1309" t="s">
        <v>181</v>
      </c>
      <c r="F119" s="1309" t="s">
        <v>120</v>
      </c>
      <c r="G119" s="1320" t="s">
        <v>57</v>
      </c>
    </row>
    <row r="120" spans="1:7" ht="28.5" hidden="1" customHeight="1">
      <c r="A120" s="1308"/>
      <c r="B120" s="1341"/>
      <c r="C120" s="1314"/>
      <c r="D120" s="251" t="s">
        <v>503</v>
      </c>
      <c r="E120" s="1263"/>
      <c r="F120" s="1263"/>
      <c r="G120" s="1321"/>
    </row>
    <row r="121" spans="1:7" ht="24.75" hidden="1" customHeight="1">
      <c r="A121" s="1317" t="s">
        <v>95</v>
      </c>
      <c r="B121" s="81" t="s">
        <v>96</v>
      </c>
      <c r="C121" s="252">
        <v>2210</v>
      </c>
      <c r="D121" s="80">
        <v>0</v>
      </c>
      <c r="E121" s="1309" t="s">
        <v>116</v>
      </c>
      <c r="F121" s="1309" t="s">
        <v>29</v>
      </c>
      <c r="G121" s="1320" t="s">
        <v>97</v>
      </c>
    </row>
    <row r="122" spans="1:7" ht="37.5" hidden="1" customHeight="1">
      <c r="A122" s="1318"/>
      <c r="B122" s="253"/>
      <c r="C122" s="254"/>
      <c r="D122" s="158" t="s">
        <v>266</v>
      </c>
      <c r="E122" s="1263"/>
      <c r="F122" s="1263"/>
      <c r="G122" s="1321"/>
    </row>
    <row r="123" spans="1:7" ht="37.5" hidden="1" customHeight="1">
      <c r="A123" s="1317" t="s">
        <v>127</v>
      </c>
      <c r="B123" s="81" t="s">
        <v>98</v>
      </c>
      <c r="C123" s="1313">
        <v>2210</v>
      </c>
      <c r="D123" s="80">
        <v>0</v>
      </c>
      <c r="E123" s="1309" t="s">
        <v>268</v>
      </c>
      <c r="F123" s="1309" t="s">
        <v>29</v>
      </c>
      <c r="G123" s="1320" t="s">
        <v>62</v>
      </c>
    </row>
    <row r="124" spans="1:7" ht="29.25" hidden="1" customHeight="1">
      <c r="A124" s="1318"/>
      <c r="B124" s="253"/>
      <c r="C124" s="1314"/>
      <c r="D124" s="158" t="s">
        <v>267</v>
      </c>
      <c r="E124" s="1263"/>
      <c r="F124" s="1263"/>
      <c r="G124" s="1321"/>
    </row>
    <row r="125" spans="1:7" ht="29.25" customHeight="1">
      <c r="A125" s="1317" t="s">
        <v>788</v>
      </c>
      <c r="B125" s="255" t="s">
        <v>925</v>
      </c>
      <c r="C125" s="252">
        <v>2210</v>
      </c>
      <c r="D125" s="143">
        <v>79000</v>
      </c>
      <c r="E125" s="1378" t="s">
        <v>1094</v>
      </c>
      <c r="F125" s="1309" t="s">
        <v>110</v>
      </c>
      <c r="G125" s="1320" t="s">
        <v>62</v>
      </c>
    </row>
    <row r="126" spans="1:7" ht="63" customHeight="1" thickBot="1">
      <c r="A126" s="1318"/>
      <c r="B126" s="256"/>
      <c r="C126" s="254"/>
      <c r="D126" s="110" t="s">
        <v>912</v>
      </c>
      <c r="E126" s="1264"/>
      <c r="F126" s="1263"/>
      <c r="G126" s="1321"/>
    </row>
    <row r="127" spans="1:7" ht="63" customHeight="1">
      <c r="A127" s="1317" t="s">
        <v>923</v>
      </c>
      <c r="B127" s="255" t="s">
        <v>925</v>
      </c>
      <c r="C127" s="975">
        <v>2210</v>
      </c>
      <c r="D127" s="143">
        <v>152000</v>
      </c>
      <c r="E127" s="1378" t="s">
        <v>512</v>
      </c>
      <c r="F127" s="1309" t="s">
        <v>110</v>
      </c>
      <c r="G127" s="1320" t="s">
        <v>62</v>
      </c>
    </row>
    <row r="128" spans="1:7" ht="42.75" customHeight="1" thickBot="1">
      <c r="A128" s="1318"/>
      <c r="B128" s="256"/>
      <c r="C128" s="945"/>
      <c r="D128" s="110" t="s">
        <v>924</v>
      </c>
      <c r="E128" s="1264"/>
      <c r="F128" s="1263"/>
      <c r="G128" s="1321"/>
    </row>
    <row r="129" spans="1:8" ht="29.25" customHeight="1">
      <c r="A129" s="1016" t="s">
        <v>926</v>
      </c>
      <c r="B129" s="255" t="s">
        <v>89</v>
      </c>
      <c r="C129" s="155">
        <v>2210</v>
      </c>
      <c r="D129" s="143">
        <v>1417500</v>
      </c>
      <c r="E129" s="1378" t="s">
        <v>1094</v>
      </c>
      <c r="F129" s="1309" t="s">
        <v>31</v>
      </c>
      <c r="G129" s="1338" t="s">
        <v>62</v>
      </c>
    </row>
    <row r="130" spans="1:8" ht="52.5" customHeight="1" thickBot="1">
      <c r="A130" s="1016"/>
      <c r="B130" s="431"/>
      <c r="C130" s="946"/>
      <c r="D130" s="110" t="s">
        <v>927</v>
      </c>
      <c r="E130" s="1264"/>
      <c r="F130" s="1263"/>
      <c r="G130" s="1339"/>
    </row>
    <row r="131" spans="1:8" ht="63" hidden="1" customHeight="1">
      <c r="A131" s="1380" t="s">
        <v>561</v>
      </c>
      <c r="B131" s="1305" t="s">
        <v>562</v>
      </c>
      <c r="C131" s="1313">
        <v>2210</v>
      </c>
      <c r="D131" s="143">
        <v>0</v>
      </c>
      <c r="E131" s="1309" t="s">
        <v>181</v>
      </c>
      <c r="F131" s="1309" t="s">
        <v>121</v>
      </c>
      <c r="G131" s="1362" t="s">
        <v>838</v>
      </c>
    </row>
    <row r="132" spans="1:8" ht="63" hidden="1" customHeight="1">
      <c r="A132" s="1381"/>
      <c r="B132" s="1384"/>
      <c r="C132" s="1314"/>
      <c r="D132" s="124" t="s">
        <v>560</v>
      </c>
      <c r="E132" s="1263"/>
      <c r="F132" s="1263"/>
      <c r="G132" s="1363"/>
    </row>
    <row r="133" spans="1:8" ht="26.25" customHeight="1">
      <c r="A133" s="1380" t="s">
        <v>1093</v>
      </c>
      <c r="B133" s="1305" t="s">
        <v>904</v>
      </c>
      <c r="C133" s="1313">
        <v>2210</v>
      </c>
      <c r="D133" s="143">
        <v>48000</v>
      </c>
      <c r="E133" s="1378" t="s">
        <v>1094</v>
      </c>
      <c r="F133" s="1309" t="s">
        <v>110</v>
      </c>
      <c r="G133" s="1362" t="s">
        <v>906</v>
      </c>
      <c r="H133">
        <v>0</v>
      </c>
    </row>
    <row r="134" spans="1:8" ht="63" customHeight="1" thickBot="1">
      <c r="A134" s="1381"/>
      <c r="B134" s="1384"/>
      <c r="C134" s="1314"/>
      <c r="D134" s="124" t="s">
        <v>823</v>
      </c>
      <c r="E134" s="1264"/>
      <c r="F134" s="1263"/>
      <c r="G134" s="1363"/>
    </row>
    <row r="135" spans="1:8" ht="44.25" hidden="1" customHeight="1">
      <c r="A135" s="350" t="s">
        <v>578</v>
      </c>
      <c r="B135" s="255" t="s">
        <v>524</v>
      </c>
      <c r="C135" s="975">
        <v>2210</v>
      </c>
      <c r="D135" s="143">
        <v>0</v>
      </c>
      <c r="E135" s="1378" t="s">
        <v>512</v>
      </c>
      <c r="F135" s="1309" t="s">
        <v>31</v>
      </c>
      <c r="G135" s="1320" t="s">
        <v>905</v>
      </c>
    </row>
    <row r="136" spans="1:8" ht="54.75" hidden="1" customHeight="1">
      <c r="A136" s="351"/>
      <c r="B136" s="253"/>
      <c r="C136" s="945"/>
      <c r="D136" s="110" t="s">
        <v>822</v>
      </c>
      <c r="E136" s="1264"/>
      <c r="F136" s="1263"/>
      <c r="G136" s="1321"/>
    </row>
    <row r="137" spans="1:8" ht="29.25" customHeight="1">
      <c r="A137" s="1657" t="s">
        <v>938</v>
      </c>
      <c r="B137" s="255" t="s">
        <v>939</v>
      </c>
      <c r="C137" s="975">
        <v>2210</v>
      </c>
      <c r="D137" s="143">
        <v>1411600</v>
      </c>
      <c r="E137" s="1378" t="s">
        <v>1094</v>
      </c>
      <c r="F137" s="1309" t="s">
        <v>31</v>
      </c>
      <c r="G137" s="1320" t="s">
        <v>62</v>
      </c>
    </row>
    <row r="138" spans="1:8" ht="104.25" customHeight="1" thickBot="1">
      <c r="A138" s="1658"/>
      <c r="B138" s="253"/>
      <c r="C138" s="945"/>
      <c r="D138" s="110" t="s">
        <v>940</v>
      </c>
      <c r="E138" s="1264"/>
      <c r="F138" s="1263"/>
      <c r="G138" s="1321"/>
    </row>
    <row r="139" spans="1:8" ht="49.5" customHeight="1">
      <c r="A139" s="352" t="s">
        <v>942</v>
      </c>
      <c r="B139" s="255" t="s">
        <v>941</v>
      </c>
      <c r="C139" s="975">
        <v>2210</v>
      </c>
      <c r="D139" s="143">
        <v>91900</v>
      </c>
      <c r="E139" s="1378" t="s">
        <v>1094</v>
      </c>
      <c r="F139" s="1309" t="s">
        <v>121</v>
      </c>
      <c r="G139" s="1320" t="s">
        <v>366</v>
      </c>
    </row>
    <row r="140" spans="1:8" ht="49.5" customHeight="1" thickBot="1">
      <c r="A140" s="351"/>
      <c r="B140" s="258"/>
      <c r="C140" s="254"/>
      <c r="D140" s="110" t="s">
        <v>943</v>
      </c>
      <c r="E140" s="1264"/>
      <c r="F140" s="1263"/>
      <c r="G140" s="1321"/>
    </row>
    <row r="141" spans="1:8" ht="49.5" hidden="1" customHeight="1">
      <c r="A141" s="352" t="s">
        <v>859</v>
      </c>
      <c r="B141" s="255" t="s">
        <v>334</v>
      </c>
      <c r="C141" s="252">
        <v>2210</v>
      </c>
      <c r="D141" s="143">
        <v>0</v>
      </c>
      <c r="E141" s="1378" t="s">
        <v>512</v>
      </c>
      <c r="F141" s="1309" t="s">
        <v>279</v>
      </c>
      <c r="G141" s="1320" t="s">
        <v>367</v>
      </c>
    </row>
    <row r="142" spans="1:8" ht="49.5" hidden="1" customHeight="1">
      <c r="A142" s="351"/>
      <c r="B142" s="258"/>
      <c r="C142" s="259"/>
      <c r="D142" s="110" t="s">
        <v>348</v>
      </c>
      <c r="E142" s="1264"/>
      <c r="F142" s="1263"/>
      <c r="G142" s="1321"/>
    </row>
    <row r="143" spans="1:8" ht="49.5" customHeight="1">
      <c r="A143" s="352" t="s">
        <v>944</v>
      </c>
      <c r="B143" s="255" t="s">
        <v>945</v>
      </c>
      <c r="C143" s="252">
        <v>2210</v>
      </c>
      <c r="D143" s="143">
        <v>52700</v>
      </c>
      <c r="E143" s="1378" t="s">
        <v>1094</v>
      </c>
      <c r="F143" s="1309" t="s">
        <v>29</v>
      </c>
      <c r="G143" s="1320" t="s">
        <v>366</v>
      </c>
    </row>
    <row r="144" spans="1:8" ht="49.5" customHeight="1">
      <c r="A144" s="351"/>
      <c r="B144" s="258"/>
      <c r="C144" s="259"/>
      <c r="D144" s="110" t="s">
        <v>946</v>
      </c>
      <c r="E144" s="1264"/>
      <c r="F144" s="1263"/>
      <c r="G144" s="1321"/>
    </row>
    <row r="145" spans="1:9" ht="49.5" hidden="1" customHeight="1">
      <c r="A145" s="352" t="s">
        <v>331</v>
      </c>
      <c r="B145" s="255" t="s">
        <v>332</v>
      </c>
      <c r="C145" s="252">
        <v>2210</v>
      </c>
      <c r="D145" s="148">
        <f>50000-500-2490-47010</f>
        <v>0</v>
      </c>
      <c r="E145" s="1383" t="s">
        <v>200</v>
      </c>
      <c r="F145" s="1309" t="s">
        <v>279</v>
      </c>
      <c r="G145" s="353" t="s">
        <v>357</v>
      </c>
    </row>
    <row r="146" spans="1:9" ht="16.5" hidden="1" customHeight="1">
      <c r="A146" s="351"/>
      <c r="B146" s="258"/>
      <c r="C146" s="259"/>
      <c r="D146" s="110" t="s">
        <v>358</v>
      </c>
      <c r="E146" s="1383"/>
      <c r="F146" s="1263"/>
      <c r="G146" s="354"/>
    </row>
    <row r="147" spans="1:9" ht="49.5" hidden="1" customHeight="1">
      <c r="A147" s="355" t="s">
        <v>359</v>
      </c>
      <c r="B147" s="1019" t="s">
        <v>246</v>
      </c>
      <c r="C147" s="260">
        <v>2210</v>
      </c>
      <c r="D147" s="143">
        <v>0</v>
      </c>
      <c r="E147" s="1383" t="s">
        <v>200</v>
      </c>
      <c r="F147" s="994" t="s">
        <v>342</v>
      </c>
      <c r="G147" s="1320" t="s">
        <v>366</v>
      </c>
    </row>
    <row r="148" spans="1:9" ht="49.5" hidden="1" customHeight="1">
      <c r="A148" s="355"/>
      <c r="B148" s="261"/>
      <c r="C148" s="260"/>
      <c r="D148" s="110" t="s">
        <v>339</v>
      </c>
      <c r="E148" s="1383"/>
      <c r="F148" s="994"/>
      <c r="G148" s="1321"/>
    </row>
    <row r="149" spans="1:9" ht="49.5" hidden="1" customHeight="1">
      <c r="A149" s="352" t="s">
        <v>364</v>
      </c>
      <c r="B149" s="433" t="s">
        <v>365</v>
      </c>
      <c r="C149" s="252">
        <v>2210</v>
      </c>
      <c r="D149" s="143">
        <v>0</v>
      </c>
      <c r="E149" s="1383" t="s">
        <v>268</v>
      </c>
      <c r="F149" s="964" t="s">
        <v>342</v>
      </c>
      <c r="G149" s="1320" t="s">
        <v>366</v>
      </c>
    </row>
    <row r="150" spans="1:9" ht="49.5" hidden="1" customHeight="1">
      <c r="A150" s="351"/>
      <c r="B150" s="258"/>
      <c r="C150" s="254"/>
      <c r="D150" s="110" t="s">
        <v>339</v>
      </c>
      <c r="E150" s="1383"/>
      <c r="F150" s="963"/>
      <c r="G150" s="1321"/>
    </row>
    <row r="151" spans="1:9" ht="49.5" hidden="1" customHeight="1">
      <c r="A151" s="356"/>
      <c r="B151" s="262"/>
      <c r="C151" s="263"/>
      <c r="D151" s="148">
        <v>0</v>
      </c>
      <c r="E151" s="1383" t="s">
        <v>200</v>
      </c>
      <c r="F151" s="264" t="s">
        <v>279</v>
      </c>
      <c r="G151" s="1385" t="s">
        <v>321</v>
      </c>
    </row>
    <row r="152" spans="1:9" ht="49.5" hidden="1" customHeight="1">
      <c r="A152" s="357"/>
      <c r="B152" s="265"/>
      <c r="C152" s="266"/>
      <c r="D152" s="110" t="s">
        <v>323</v>
      </c>
      <c r="E152" s="1383"/>
      <c r="F152" s="267"/>
      <c r="G152" s="1386"/>
    </row>
    <row r="153" spans="1:9" ht="33" customHeight="1">
      <c r="A153" s="1525" t="s">
        <v>902</v>
      </c>
      <c r="B153" s="1305" t="s">
        <v>844</v>
      </c>
      <c r="C153" s="155">
        <v>2210</v>
      </c>
      <c r="D153" s="142">
        <v>873400</v>
      </c>
      <c r="E153" s="1264" t="s">
        <v>1094</v>
      </c>
      <c r="F153" s="994" t="s">
        <v>110</v>
      </c>
      <c r="G153" s="1388" t="s">
        <v>57</v>
      </c>
      <c r="H153">
        <v>0</v>
      </c>
    </row>
    <row r="154" spans="1:9" ht="42" customHeight="1">
      <c r="A154" s="1467"/>
      <c r="B154" s="1384"/>
      <c r="C154" s="945"/>
      <c r="D154" s="110" t="s">
        <v>903</v>
      </c>
      <c r="E154" s="1264"/>
      <c r="F154" s="963"/>
      <c r="G154" s="1389"/>
    </row>
    <row r="155" spans="1:9" ht="39" customHeight="1">
      <c r="A155" s="1249" t="s">
        <v>908</v>
      </c>
      <c r="B155" s="889" t="s">
        <v>860</v>
      </c>
      <c r="C155" s="1008">
        <v>2210</v>
      </c>
      <c r="D155" s="888">
        <v>28500</v>
      </c>
      <c r="E155" s="1382" t="s">
        <v>1097</v>
      </c>
      <c r="F155" s="966" t="s">
        <v>120</v>
      </c>
      <c r="G155" s="1387" t="s">
        <v>873</v>
      </c>
    </row>
    <row r="156" spans="1:9" ht="48.75" customHeight="1">
      <c r="A156" s="1379"/>
      <c r="B156" s="889"/>
      <c r="C156" s="29"/>
      <c r="D156" s="131" t="s">
        <v>909</v>
      </c>
      <c r="E156" s="1382"/>
      <c r="F156" s="956"/>
      <c r="G156" s="1376"/>
    </row>
    <row r="157" spans="1:9" ht="49.5" hidden="1" customHeight="1">
      <c r="A157" s="1249" t="s">
        <v>859</v>
      </c>
      <c r="B157" s="59" t="s">
        <v>857</v>
      </c>
      <c r="C157" s="1008">
        <v>2210</v>
      </c>
      <c r="D157" s="890">
        <v>0</v>
      </c>
      <c r="E157" s="1382" t="s">
        <v>512</v>
      </c>
      <c r="F157" s="966" t="s">
        <v>120</v>
      </c>
      <c r="G157" s="1375" t="s">
        <v>873</v>
      </c>
      <c r="I157" s="9"/>
    </row>
    <row r="158" spans="1:9" ht="32.25" hidden="1" customHeight="1">
      <c r="A158" s="1379"/>
      <c r="B158" s="136"/>
      <c r="C158" s="29"/>
      <c r="D158" s="131" t="s">
        <v>858</v>
      </c>
      <c r="E158" s="1382"/>
      <c r="F158" s="956"/>
      <c r="G158" s="1376"/>
    </row>
    <row r="159" spans="1:9" ht="49.5" hidden="1" customHeight="1">
      <c r="A159" s="1317" t="s">
        <v>839</v>
      </c>
      <c r="B159" s="1305" t="s">
        <v>840</v>
      </c>
      <c r="C159" s="260">
        <v>2210</v>
      </c>
      <c r="D159" s="142">
        <v>0</v>
      </c>
      <c r="E159" s="1264" t="s">
        <v>512</v>
      </c>
      <c r="F159" s="994" t="s">
        <v>342</v>
      </c>
      <c r="G159" s="1393" t="s">
        <v>841</v>
      </c>
    </row>
    <row r="160" spans="1:9" ht="49.5" hidden="1" customHeight="1">
      <c r="A160" s="1318"/>
      <c r="B160" s="1384"/>
      <c r="C160" s="254"/>
      <c r="D160" s="110" t="s">
        <v>842</v>
      </c>
      <c r="E160" s="1264"/>
      <c r="F160" s="963"/>
      <c r="G160" s="1321"/>
    </row>
    <row r="161" spans="1:9" ht="49.5" customHeight="1">
      <c r="A161" s="1317" t="s">
        <v>787</v>
      </c>
      <c r="B161" s="255" t="s">
        <v>786</v>
      </c>
      <c r="C161" s="975">
        <v>2210</v>
      </c>
      <c r="D161" s="80">
        <v>160000</v>
      </c>
      <c r="E161" s="1264" t="s">
        <v>1094</v>
      </c>
      <c r="F161" s="964" t="s">
        <v>121</v>
      </c>
      <c r="G161" s="1320" t="s">
        <v>366</v>
      </c>
    </row>
    <row r="162" spans="1:9" ht="49.5" customHeight="1">
      <c r="A162" s="1318"/>
      <c r="B162" s="258"/>
      <c r="C162" s="945"/>
      <c r="D162" s="110" t="s">
        <v>919</v>
      </c>
      <c r="E162" s="1264"/>
      <c r="F162" s="963"/>
      <c r="G162" s="1321"/>
    </row>
    <row r="163" spans="1:9" ht="49.5" hidden="1" customHeight="1">
      <c r="A163" s="1525" t="s">
        <v>317</v>
      </c>
      <c r="B163" s="261" t="s">
        <v>318</v>
      </c>
      <c r="C163" s="155">
        <v>2210</v>
      </c>
      <c r="D163" s="144">
        <v>0</v>
      </c>
      <c r="E163" s="1013" t="s">
        <v>181</v>
      </c>
      <c r="F163" s="994" t="s">
        <v>279</v>
      </c>
      <c r="G163" s="1393" t="s">
        <v>367</v>
      </c>
    </row>
    <row r="164" spans="1:9" ht="49.5" hidden="1" customHeight="1">
      <c r="A164" s="1318"/>
      <c r="B164" s="261"/>
      <c r="C164" s="946"/>
      <c r="D164" s="110" t="s">
        <v>299</v>
      </c>
      <c r="E164" s="1013"/>
      <c r="F164" s="994"/>
      <c r="G164" s="1321"/>
    </row>
    <row r="165" spans="1:9" ht="29.25" customHeight="1">
      <c r="A165" s="1380" t="s">
        <v>930</v>
      </c>
      <c r="B165" s="255" t="s">
        <v>929</v>
      </c>
      <c r="C165" s="975">
        <v>2210</v>
      </c>
      <c r="D165" s="143">
        <v>6000</v>
      </c>
      <c r="E165" s="1264" t="s">
        <v>1095</v>
      </c>
      <c r="F165" s="1309" t="s">
        <v>31</v>
      </c>
      <c r="G165" s="1320" t="s">
        <v>366</v>
      </c>
    </row>
    <row r="166" spans="1:9" ht="48" customHeight="1">
      <c r="A166" s="1381"/>
      <c r="B166" s="253"/>
      <c r="C166" s="945"/>
      <c r="D166" s="110" t="s">
        <v>931</v>
      </c>
      <c r="E166" s="1264"/>
      <c r="F166" s="1263"/>
      <c r="G166" s="1321"/>
    </row>
    <row r="167" spans="1:9" ht="48" hidden="1" customHeight="1">
      <c r="A167" s="358" t="s">
        <v>324</v>
      </c>
      <c r="B167" s="255" t="s">
        <v>328</v>
      </c>
      <c r="C167" s="260">
        <v>2210</v>
      </c>
      <c r="D167" s="143">
        <v>0</v>
      </c>
      <c r="E167" s="1264" t="s">
        <v>181</v>
      </c>
      <c r="F167" s="994" t="s">
        <v>279</v>
      </c>
      <c r="G167" s="1320" t="s">
        <v>366</v>
      </c>
    </row>
    <row r="168" spans="1:9" ht="48" hidden="1" customHeight="1">
      <c r="A168" s="355"/>
      <c r="B168" s="154"/>
      <c r="C168" s="268"/>
      <c r="D168" s="110" t="s">
        <v>350</v>
      </c>
      <c r="E168" s="1264"/>
      <c r="F168" s="994"/>
      <c r="G168" s="1321"/>
    </row>
    <row r="169" spans="1:9" ht="44.25" hidden="1" customHeight="1">
      <c r="A169" s="1380" t="s">
        <v>817</v>
      </c>
      <c r="B169" s="1305" t="s">
        <v>518</v>
      </c>
      <c r="C169" s="1313">
        <v>2210</v>
      </c>
      <c r="D169" s="143">
        <v>0</v>
      </c>
      <c r="E169" s="1264" t="s">
        <v>512</v>
      </c>
      <c r="F169" s="1309" t="s">
        <v>248</v>
      </c>
      <c r="G169" s="1362" t="s">
        <v>57</v>
      </c>
    </row>
    <row r="170" spans="1:9" ht="39.75" hidden="1" customHeight="1">
      <c r="A170" s="1381"/>
      <c r="B170" s="1384"/>
      <c r="C170" s="1314"/>
      <c r="D170" s="124" t="s">
        <v>843</v>
      </c>
      <c r="E170" s="1264"/>
      <c r="F170" s="1263"/>
      <c r="G170" s="1363"/>
    </row>
    <row r="171" spans="1:9" ht="48" customHeight="1">
      <c r="A171" s="1307" t="s">
        <v>825</v>
      </c>
      <c r="B171" s="1340" t="s">
        <v>517</v>
      </c>
      <c r="C171" s="975">
        <v>2210</v>
      </c>
      <c r="D171" s="179">
        <v>1497000</v>
      </c>
      <c r="E171" s="1263" t="s">
        <v>1094</v>
      </c>
      <c r="F171" s="994" t="s">
        <v>120</v>
      </c>
      <c r="G171" s="1362" t="s">
        <v>875</v>
      </c>
    </row>
    <row r="172" spans="1:9" ht="57" customHeight="1">
      <c r="A172" s="1308"/>
      <c r="B172" s="1341"/>
      <c r="C172" s="976"/>
      <c r="D172" s="127" t="s">
        <v>922</v>
      </c>
      <c r="E172" s="1264"/>
      <c r="F172" s="963"/>
      <c r="G172" s="1363"/>
    </row>
    <row r="173" spans="1:9" ht="57" customHeight="1">
      <c r="A173" s="1317" t="s">
        <v>862</v>
      </c>
      <c r="B173" s="974" t="s">
        <v>863</v>
      </c>
      <c r="C173" s="895" t="s">
        <v>864</v>
      </c>
      <c r="D173" s="132">
        <v>2063200</v>
      </c>
      <c r="E173" s="1309" t="s">
        <v>1096</v>
      </c>
      <c r="F173" s="1309" t="s">
        <v>31</v>
      </c>
      <c r="G173" s="982" t="s">
        <v>62</v>
      </c>
    </row>
    <row r="174" spans="1:9" ht="42" customHeight="1" thickBot="1">
      <c r="A174" s="1318"/>
      <c r="B174" s="894"/>
      <c r="C174" s="841"/>
      <c r="D174" s="920" t="s">
        <v>950</v>
      </c>
      <c r="E174" s="1263"/>
      <c r="F174" s="1263"/>
      <c r="G174" s="983"/>
    </row>
    <row r="175" spans="1:9" ht="57" hidden="1" customHeight="1">
      <c r="A175" s="1514" t="s">
        <v>867</v>
      </c>
      <c r="B175" s="898" t="s">
        <v>868</v>
      </c>
      <c r="C175" s="899">
        <v>2210</v>
      </c>
      <c r="D175" s="896">
        <v>0</v>
      </c>
      <c r="E175" s="1538" t="s">
        <v>869</v>
      </c>
      <c r="F175" s="900" t="s">
        <v>498</v>
      </c>
      <c r="G175" s="1042" t="s">
        <v>876</v>
      </c>
    </row>
    <row r="176" spans="1:9" ht="57" hidden="1" customHeight="1">
      <c r="A176" s="1515"/>
      <c r="B176" s="901"/>
      <c r="C176" s="902"/>
      <c r="D176" s="897" t="s">
        <v>870</v>
      </c>
      <c r="E176" s="1562"/>
      <c r="F176" s="903"/>
      <c r="G176" s="1043" t="s">
        <v>866</v>
      </c>
      <c r="I176" s="904">
        <f>D173+D175</f>
        <v>2063200</v>
      </c>
    </row>
    <row r="177" spans="1:7" ht="51" customHeight="1">
      <c r="A177" s="359" t="s">
        <v>920</v>
      </c>
      <c r="B177" s="974" t="s">
        <v>785</v>
      </c>
      <c r="C177" s="155">
        <v>2210</v>
      </c>
      <c r="D177" s="179">
        <v>191000</v>
      </c>
      <c r="E177" s="1263" t="s">
        <v>1099</v>
      </c>
      <c r="F177" s="994" t="s">
        <v>31</v>
      </c>
      <c r="G177" s="1362" t="s">
        <v>951</v>
      </c>
    </row>
    <row r="178" spans="1:7" ht="42" customHeight="1">
      <c r="A178" s="360"/>
      <c r="B178" s="432"/>
      <c r="C178" s="976"/>
      <c r="D178" s="110" t="s">
        <v>921</v>
      </c>
      <c r="E178" s="1264"/>
      <c r="F178" s="963"/>
      <c r="G178" s="1363"/>
    </row>
    <row r="179" spans="1:7" ht="35.25" customHeight="1">
      <c r="A179" s="1307" t="s">
        <v>1100</v>
      </c>
      <c r="B179" s="1350" t="s">
        <v>1101</v>
      </c>
      <c r="C179" s="1313">
        <v>2210</v>
      </c>
      <c r="D179" s="179">
        <v>72000</v>
      </c>
      <c r="E179" s="1309" t="s">
        <v>1094</v>
      </c>
      <c r="F179" s="1309" t="s">
        <v>120</v>
      </c>
      <c r="G179" s="1362" t="s">
        <v>838</v>
      </c>
    </row>
    <row r="180" spans="1:7" ht="33.75" customHeight="1" thickBot="1">
      <c r="A180" s="1308"/>
      <c r="B180" s="1351"/>
      <c r="C180" s="1314"/>
      <c r="D180" s="150" t="s">
        <v>558</v>
      </c>
      <c r="E180" s="1263"/>
      <c r="F180" s="1263"/>
      <c r="G180" s="1363"/>
    </row>
    <row r="181" spans="1:7" ht="48" hidden="1" customHeight="1">
      <c r="A181" s="1315" t="s">
        <v>423</v>
      </c>
      <c r="B181" s="1348" t="s">
        <v>401</v>
      </c>
      <c r="C181" s="1303">
        <v>2210</v>
      </c>
      <c r="D181" s="921"/>
      <c r="E181" s="1402" t="s">
        <v>397</v>
      </c>
      <c r="F181" s="1303" t="s">
        <v>120</v>
      </c>
      <c r="G181" s="1394" t="s">
        <v>368</v>
      </c>
    </row>
    <row r="182" spans="1:7" ht="35.25" hidden="1" customHeight="1">
      <c r="A182" s="1316"/>
      <c r="B182" s="1349"/>
      <c r="C182" s="1304"/>
      <c r="D182" s="922" t="s">
        <v>400</v>
      </c>
      <c r="E182" s="1304"/>
      <c r="F182" s="1304"/>
      <c r="G182" s="1395"/>
    </row>
    <row r="183" spans="1:7" ht="48" hidden="1" customHeight="1">
      <c r="A183" s="361" t="s">
        <v>310</v>
      </c>
      <c r="B183" s="62" t="s">
        <v>300</v>
      </c>
      <c r="C183" s="1041">
        <v>2210</v>
      </c>
      <c r="D183" s="143">
        <v>0</v>
      </c>
      <c r="E183" s="1029" t="s">
        <v>181</v>
      </c>
      <c r="F183" s="987" t="s">
        <v>279</v>
      </c>
      <c r="G183" s="1322" t="s">
        <v>57</v>
      </c>
    </row>
    <row r="184" spans="1:7" ht="48" hidden="1" customHeight="1">
      <c r="A184" s="341"/>
      <c r="B184" s="139"/>
      <c r="C184" s="29"/>
      <c r="D184" s="131" t="s">
        <v>302</v>
      </c>
      <c r="E184" s="1030"/>
      <c r="F184" s="988"/>
      <c r="G184" s="1323"/>
    </row>
    <row r="185" spans="1:7" ht="48" hidden="1" customHeight="1">
      <c r="A185" s="361" t="s">
        <v>295</v>
      </c>
      <c r="B185" s="59" t="s">
        <v>294</v>
      </c>
      <c r="C185" s="1041">
        <v>2210</v>
      </c>
      <c r="D185" s="143">
        <v>0</v>
      </c>
      <c r="E185" s="1029" t="s">
        <v>304</v>
      </c>
      <c r="F185" s="987" t="s">
        <v>279</v>
      </c>
      <c r="G185" s="1322" t="s">
        <v>57</v>
      </c>
    </row>
    <row r="186" spans="1:7" ht="48" hidden="1" customHeight="1">
      <c r="A186" s="341"/>
      <c r="B186" s="139"/>
      <c r="C186" s="29"/>
      <c r="D186" s="131" t="s">
        <v>303</v>
      </c>
      <c r="E186" s="1030"/>
      <c r="F186" s="988"/>
      <c r="G186" s="1323"/>
    </row>
    <row r="187" spans="1:7" ht="48" hidden="1" customHeight="1">
      <c r="A187" s="361" t="s">
        <v>308</v>
      </c>
      <c r="B187" s="59" t="s">
        <v>296</v>
      </c>
      <c r="C187" s="1041">
        <v>2210</v>
      </c>
      <c r="D187" s="151">
        <v>0</v>
      </c>
      <c r="E187" s="1301" t="s">
        <v>181</v>
      </c>
      <c r="F187" s="987" t="s">
        <v>279</v>
      </c>
      <c r="G187" s="1322" t="s">
        <v>368</v>
      </c>
    </row>
    <row r="188" spans="1:7" ht="48" hidden="1" customHeight="1">
      <c r="A188" s="341"/>
      <c r="B188" s="139"/>
      <c r="C188" s="29"/>
      <c r="D188" s="131" t="s">
        <v>351</v>
      </c>
      <c r="E188" s="1302"/>
      <c r="F188" s="988"/>
      <c r="G188" s="1323"/>
    </row>
    <row r="189" spans="1:7" ht="48" hidden="1" customHeight="1">
      <c r="A189" s="342" t="s">
        <v>312</v>
      </c>
      <c r="B189" s="136" t="s">
        <v>311</v>
      </c>
      <c r="C189" s="1045">
        <v>2210</v>
      </c>
      <c r="D189" s="142">
        <v>0</v>
      </c>
      <c r="E189" s="1301" t="s">
        <v>181</v>
      </c>
      <c r="F189" s="1012" t="s">
        <v>279</v>
      </c>
      <c r="G189" s="1396" t="s">
        <v>368</v>
      </c>
    </row>
    <row r="190" spans="1:7" ht="48" hidden="1" customHeight="1">
      <c r="A190" s="341"/>
      <c r="B190" s="139"/>
      <c r="C190" s="29"/>
      <c r="D190" s="131" t="s">
        <v>313</v>
      </c>
      <c r="E190" s="1302"/>
      <c r="F190" s="988"/>
      <c r="G190" s="1323"/>
    </row>
    <row r="191" spans="1:7" ht="48" hidden="1" customHeight="1">
      <c r="A191" s="362"/>
      <c r="B191" s="59"/>
      <c r="C191" s="138"/>
      <c r="D191" s="140">
        <v>0</v>
      </c>
      <c r="E191" s="1301" t="s">
        <v>181</v>
      </c>
      <c r="F191" s="987" t="s">
        <v>279</v>
      </c>
      <c r="G191" s="1322" t="s">
        <v>293</v>
      </c>
    </row>
    <row r="192" spans="1:7" ht="48" hidden="1" customHeight="1">
      <c r="A192" s="341"/>
      <c r="B192" s="139"/>
      <c r="C192" s="29"/>
      <c r="D192" s="131" t="s">
        <v>283</v>
      </c>
      <c r="E192" s="1302"/>
      <c r="F192" s="988"/>
      <c r="G192" s="1323"/>
    </row>
    <row r="193" spans="1:12" ht="35.25" hidden="1" customHeight="1">
      <c r="A193" s="342" t="s">
        <v>306</v>
      </c>
      <c r="B193" s="136" t="s">
        <v>309</v>
      </c>
      <c r="C193" s="1045">
        <v>2210</v>
      </c>
      <c r="D193" s="142">
        <v>0</v>
      </c>
      <c r="E193" s="1301" t="s">
        <v>181</v>
      </c>
      <c r="F193" s="1012" t="s">
        <v>279</v>
      </c>
      <c r="G193" s="1396" t="s">
        <v>368</v>
      </c>
    </row>
    <row r="194" spans="1:12" ht="48" hidden="1" customHeight="1">
      <c r="A194" s="342"/>
      <c r="B194" s="136"/>
      <c r="C194" s="137"/>
      <c r="D194" s="131" t="s">
        <v>314</v>
      </c>
      <c r="E194" s="1302"/>
      <c r="F194" s="1012"/>
      <c r="G194" s="1323"/>
    </row>
    <row r="195" spans="1:12" ht="29.25" hidden="1" customHeight="1">
      <c r="A195" s="335"/>
      <c r="B195" s="59"/>
      <c r="C195" s="1041"/>
      <c r="D195" s="141"/>
      <c r="E195" s="1397"/>
      <c r="F195" s="1301"/>
      <c r="G195" s="1375"/>
      <c r="J195" s="1420"/>
    </row>
    <row r="196" spans="1:12" ht="54.75" hidden="1" customHeight="1">
      <c r="A196" s="341"/>
      <c r="B196" s="14"/>
      <c r="C196" s="29"/>
      <c r="D196" s="131"/>
      <c r="E196" s="1398"/>
      <c r="F196" s="1302"/>
      <c r="G196" s="1376"/>
      <c r="J196" s="1421"/>
    </row>
    <row r="197" spans="1:12" ht="48.75" hidden="1" customHeight="1">
      <c r="A197" s="1245" t="s">
        <v>139</v>
      </c>
      <c r="B197" s="1305" t="s">
        <v>140</v>
      </c>
      <c r="C197" s="1293">
        <v>2210</v>
      </c>
      <c r="D197" s="130">
        <v>0</v>
      </c>
      <c r="E197" s="1301" t="s">
        <v>122</v>
      </c>
      <c r="F197" s="1422" t="s">
        <v>111</v>
      </c>
      <c r="G197" s="1034"/>
    </row>
    <row r="198" spans="1:12" ht="48" hidden="1" customHeight="1">
      <c r="A198" s="1319"/>
      <c r="B198" s="1306"/>
      <c r="C198" s="1310"/>
      <c r="D198" s="206" t="s">
        <v>272</v>
      </c>
      <c r="E198" s="1425"/>
      <c r="F198" s="1414"/>
      <c r="G198" s="1036"/>
    </row>
    <row r="199" spans="1:12" ht="29.25" customHeight="1" thickBot="1">
      <c r="A199" s="185" t="s">
        <v>13</v>
      </c>
      <c r="B199" s="186"/>
      <c r="C199" s="187"/>
      <c r="D199" s="209">
        <f>D73+D75+D77+D79+D81+D83+D85+D89+D93+D115+D125+D127+D129+D133+D137+D139+D143+D153+D155+D161+D165+D171+D173+D177+D179</f>
        <v>10000000</v>
      </c>
      <c r="E199" s="188"/>
      <c r="F199" s="188"/>
      <c r="G199" s="189"/>
      <c r="H199" s="93">
        <v>10000000</v>
      </c>
      <c r="I199" s="47" t="s">
        <v>372</v>
      </c>
      <c r="J199" s="112"/>
      <c r="K199" s="85"/>
      <c r="L199" s="85"/>
    </row>
    <row r="200" spans="1:12" ht="39" hidden="1" customHeight="1">
      <c r="A200" s="1311" t="s">
        <v>52</v>
      </c>
      <c r="B200" s="17" t="s">
        <v>17</v>
      </c>
      <c r="C200" s="207">
        <v>2240</v>
      </c>
      <c r="D200" s="208">
        <v>0</v>
      </c>
      <c r="E200" s="985" t="s">
        <v>14</v>
      </c>
      <c r="F200" s="966" t="s">
        <v>23</v>
      </c>
      <c r="G200" s="967" t="s">
        <v>12</v>
      </c>
    </row>
    <row r="201" spans="1:12" ht="62.25" hidden="1" customHeight="1">
      <c r="A201" s="1312"/>
      <c r="B201" s="11"/>
      <c r="C201" s="196"/>
      <c r="D201" s="12" t="s">
        <v>25</v>
      </c>
      <c r="E201" s="986"/>
      <c r="F201" s="956"/>
      <c r="G201" s="960"/>
    </row>
    <row r="202" spans="1:12" ht="49.5" hidden="1" customHeight="1">
      <c r="A202" s="984" t="s">
        <v>50</v>
      </c>
      <c r="B202" s="10" t="s">
        <v>17</v>
      </c>
      <c r="C202" s="195">
        <v>2240</v>
      </c>
      <c r="D202" s="18">
        <v>0</v>
      </c>
      <c r="E202" s="985" t="s">
        <v>14</v>
      </c>
      <c r="F202" s="966" t="s">
        <v>23</v>
      </c>
      <c r="G202" s="959" t="s">
        <v>12</v>
      </c>
    </row>
    <row r="203" spans="1:12" ht="53.25" hidden="1" customHeight="1">
      <c r="A203" s="984" t="s">
        <v>51</v>
      </c>
      <c r="B203" s="11"/>
      <c r="C203" s="197"/>
      <c r="D203" s="12" t="s">
        <v>24</v>
      </c>
      <c r="E203" s="985"/>
      <c r="F203" s="966"/>
      <c r="G203" s="965"/>
    </row>
    <row r="204" spans="1:12" ht="42" hidden="1" customHeight="1">
      <c r="A204" s="365" t="s">
        <v>26</v>
      </c>
      <c r="B204" s="10" t="s">
        <v>21</v>
      </c>
      <c r="C204" s="1346">
        <v>2240</v>
      </c>
      <c r="D204" s="18">
        <v>0</v>
      </c>
      <c r="E204" s="1423" t="s">
        <v>14</v>
      </c>
      <c r="F204" s="1267" t="s">
        <v>23</v>
      </c>
      <c r="G204" s="1330" t="s">
        <v>12</v>
      </c>
    </row>
    <row r="205" spans="1:12" ht="49.5" hidden="1" customHeight="1">
      <c r="A205" s="366"/>
      <c r="B205" s="11"/>
      <c r="C205" s="1347"/>
      <c r="D205" s="3" t="s">
        <v>20</v>
      </c>
      <c r="E205" s="1424"/>
      <c r="F205" s="1268"/>
      <c r="G205" s="1331"/>
    </row>
    <row r="206" spans="1:12" ht="49.5" hidden="1" customHeight="1">
      <c r="A206" s="1307" t="s">
        <v>501</v>
      </c>
      <c r="B206" s="1340" t="s">
        <v>398</v>
      </c>
      <c r="C206" s="1313">
        <v>2240</v>
      </c>
      <c r="D206" s="249">
        <v>0</v>
      </c>
      <c r="E206" s="1309" t="s">
        <v>181</v>
      </c>
      <c r="F206" s="1309" t="s">
        <v>120</v>
      </c>
      <c r="G206" s="1320" t="s">
        <v>57</v>
      </c>
    </row>
    <row r="207" spans="1:12" ht="49.5" hidden="1" customHeight="1">
      <c r="A207" s="1308"/>
      <c r="B207" s="1341"/>
      <c r="C207" s="1314"/>
      <c r="D207" s="251" t="s">
        <v>550</v>
      </c>
      <c r="E207" s="1263"/>
      <c r="F207" s="1263"/>
      <c r="G207" s="1321"/>
    </row>
    <row r="208" spans="1:12" ht="36" hidden="1" customHeight="1">
      <c r="A208" s="1317" t="s">
        <v>531</v>
      </c>
      <c r="B208" s="81" t="s">
        <v>530</v>
      </c>
      <c r="C208" s="1313">
        <v>2240</v>
      </c>
      <c r="D208" s="80">
        <v>0</v>
      </c>
      <c r="E208" s="1309" t="s">
        <v>181</v>
      </c>
      <c r="F208" s="1309" t="s">
        <v>342</v>
      </c>
      <c r="G208" s="1320" t="s">
        <v>63</v>
      </c>
    </row>
    <row r="209" spans="1:12" ht="44.25" hidden="1" customHeight="1">
      <c r="A209" s="1318"/>
      <c r="B209" s="253"/>
      <c r="C209" s="1314"/>
      <c r="D209" s="100" t="s">
        <v>532</v>
      </c>
      <c r="E209" s="1263"/>
      <c r="F209" s="1263"/>
      <c r="G209" s="1321"/>
      <c r="H209" s="92"/>
      <c r="L209" s="9"/>
    </row>
    <row r="210" spans="1:12" ht="42" hidden="1" customHeight="1">
      <c r="A210" s="367" t="s">
        <v>224</v>
      </c>
      <c r="B210" s="10" t="s">
        <v>223</v>
      </c>
      <c r="C210" s="957">
        <v>2240</v>
      </c>
      <c r="D210" s="116">
        <v>0</v>
      </c>
      <c r="E210" s="1267" t="s">
        <v>200</v>
      </c>
      <c r="F210" s="1253" t="s">
        <v>111</v>
      </c>
      <c r="G210" s="1338" t="s">
        <v>63</v>
      </c>
    </row>
    <row r="211" spans="1:12" ht="28.5" hidden="1" customHeight="1">
      <c r="A211" s="368"/>
      <c r="B211" s="11"/>
      <c r="C211" s="958"/>
      <c r="D211" s="41" t="s">
        <v>216</v>
      </c>
      <c r="E211" s="1268"/>
      <c r="F211" s="1270"/>
      <c r="G211" s="1339"/>
      <c r="H211" s="92"/>
    </row>
    <row r="212" spans="1:12" ht="28.5" hidden="1" customHeight="1">
      <c r="A212" s="369" t="s">
        <v>226</v>
      </c>
      <c r="B212" s="1290" t="s">
        <v>225</v>
      </c>
      <c r="C212" s="1011">
        <v>2240</v>
      </c>
      <c r="D212" s="117">
        <v>0</v>
      </c>
      <c r="E212" s="1267" t="s">
        <v>200</v>
      </c>
      <c r="F212" s="966" t="s">
        <v>227</v>
      </c>
      <c r="G212" s="1338" t="s">
        <v>57</v>
      </c>
      <c r="H212" s="92"/>
    </row>
    <row r="213" spans="1:12" ht="28.5" hidden="1" customHeight="1">
      <c r="A213" s="369"/>
      <c r="B213" s="1291"/>
      <c r="C213" s="1011"/>
      <c r="D213" s="41" t="s">
        <v>228</v>
      </c>
      <c r="E213" s="1268"/>
      <c r="F213" s="966"/>
      <c r="G213" s="1339"/>
      <c r="H213" s="92"/>
    </row>
    <row r="214" spans="1:12" ht="96.75" customHeight="1">
      <c r="A214" s="1245" t="s">
        <v>575</v>
      </c>
      <c r="B214" s="10" t="s">
        <v>425</v>
      </c>
      <c r="C214" s="957">
        <v>2240</v>
      </c>
      <c r="D214" s="80">
        <f>8400000-580000</f>
        <v>7820000</v>
      </c>
      <c r="E214" s="1263" t="s">
        <v>1094</v>
      </c>
      <c r="F214" s="1037" t="s">
        <v>23</v>
      </c>
      <c r="G214" s="1332" t="s">
        <v>1117</v>
      </c>
    </row>
    <row r="215" spans="1:12" ht="36">
      <c r="A215" s="1246"/>
      <c r="B215" s="370"/>
      <c r="C215" s="958"/>
      <c r="D215" s="41" t="s">
        <v>994</v>
      </c>
      <c r="E215" s="1264"/>
      <c r="F215" s="1005"/>
      <c r="G215" s="1333"/>
      <c r="I215" s="9">
        <f>D214+D216</f>
        <v>8400000</v>
      </c>
    </row>
    <row r="216" spans="1:12" ht="99" customHeight="1">
      <c r="A216" s="1245" t="s">
        <v>529</v>
      </c>
      <c r="B216" s="10" t="s">
        <v>426</v>
      </c>
      <c r="C216" s="957">
        <v>2240</v>
      </c>
      <c r="D216" s="116">
        <v>580000</v>
      </c>
      <c r="E216" s="1309" t="s">
        <v>181</v>
      </c>
      <c r="F216" s="1037" t="s">
        <v>23</v>
      </c>
      <c r="G216" s="1332" t="s">
        <v>377</v>
      </c>
    </row>
    <row r="217" spans="1:12" ht="30" customHeight="1">
      <c r="A217" s="1319"/>
      <c r="B217" s="370"/>
      <c r="C217" s="958"/>
      <c r="D217" s="100" t="s">
        <v>995</v>
      </c>
      <c r="E217" s="1263"/>
      <c r="F217" s="1005"/>
      <c r="G217" s="1333"/>
    </row>
    <row r="218" spans="1:12" ht="39" customHeight="1">
      <c r="A218" s="1245" t="s">
        <v>967</v>
      </c>
      <c r="B218" s="1290" t="s">
        <v>966</v>
      </c>
      <c r="C218" s="1011">
        <v>2240</v>
      </c>
      <c r="D218" s="116">
        <v>2400</v>
      </c>
      <c r="E218" s="1263" t="s">
        <v>181</v>
      </c>
      <c r="F218" s="1004" t="s">
        <v>31</v>
      </c>
      <c r="G218" s="959" t="s">
        <v>57</v>
      </c>
    </row>
    <row r="219" spans="1:12" ht="27" customHeight="1">
      <c r="A219" s="1246"/>
      <c r="B219" s="1291"/>
      <c r="C219" s="958"/>
      <c r="D219" s="100" t="s">
        <v>406</v>
      </c>
      <c r="E219" s="1264"/>
      <c r="F219" s="1005"/>
      <c r="G219" s="990"/>
    </row>
    <row r="220" spans="1:12" ht="57.75" hidden="1" customHeight="1">
      <c r="A220" s="1245" t="s">
        <v>796</v>
      </c>
      <c r="B220" s="1290" t="s">
        <v>795</v>
      </c>
      <c r="C220" s="1011">
        <v>2240</v>
      </c>
      <c r="D220" s="116">
        <v>0</v>
      </c>
      <c r="E220" s="1263" t="s">
        <v>512</v>
      </c>
      <c r="F220" s="1004" t="s">
        <v>279</v>
      </c>
      <c r="G220" s="959" t="s">
        <v>57</v>
      </c>
    </row>
    <row r="221" spans="1:12" ht="67.5" hidden="1" customHeight="1">
      <c r="A221" s="1246"/>
      <c r="B221" s="1291"/>
      <c r="C221" s="958"/>
      <c r="D221" s="158" t="s">
        <v>855</v>
      </c>
      <c r="E221" s="1264"/>
      <c r="F221" s="1005"/>
      <c r="G221" s="990"/>
    </row>
    <row r="222" spans="1:12" ht="42" hidden="1" customHeight="1">
      <c r="A222" s="1245" t="s">
        <v>801</v>
      </c>
      <c r="B222" s="1290" t="s">
        <v>794</v>
      </c>
      <c r="C222" s="1011">
        <v>2240</v>
      </c>
      <c r="D222" s="116">
        <v>0</v>
      </c>
      <c r="E222" s="1263" t="s">
        <v>512</v>
      </c>
      <c r="F222" s="1004" t="s">
        <v>248</v>
      </c>
      <c r="G222" s="959" t="s">
        <v>57</v>
      </c>
      <c r="I222">
        <v>-7000</v>
      </c>
      <c r="J222" s="9">
        <f>D206+D208+D214+D216+D220+D222+D224+D362</f>
        <v>8406000</v>
      </c>
      <c r="K222" t="s">
        <v>537</v>
      </c>
    </row>
    <row r="223" spans="1:12" ht="117.75" hidden="1" customHeight="1">
      <c r="A223" s="1246"/>
      <c r="B223" s="1291"/>
      <c r="C223" s="958"/>
      <c r="D223" s="158" t="s">
        <v>815</v>
      </c>
      <c r="E223" s="1264"/>
      <c r="F223" s="1005"/>
      <c r="G223" s="844"/>
      <c r="I223" t="s">
        <v>591</v>
      </c>
    </row>
    <row r="224" spans="1:12" ht="42" customHeight="1">
      <c r="A224" s="1245" t="s">
        <v>595</v>
      </c>
      <c r="B224" s="1290" t="s">
        <v>592</v>
      </c>
      <c r="C224" s="1011">
        <v>2240</v>
      </c>
      <c r="D224" s="116">
        <v>6000</v>
      </c>
      <c r="E224" s="1309" t="s">
        <v>181</v>
      </c>
      <c r="F224" s="1004" t="s">
        <v>23</v>
      </c>
      <c r="G224" s="959" t="s">
        <v>57</v>
      </c>
    </row>
    <row r="225" spans="1:10" ht="31.5" customHeight="1">
      <c r="A225" s="1246"/>
      <c r="B225" s="1291"/>
      <c r="C225" s="1011"/>
      <c r="D225" s="100" t="s">
        <v>963</v>
      </c>
      <c r="E225" s="1263"/>
      <c r="F225" s="1004"/>
      <c r="G225" s="1053" t="s">
        <v>1121</v>
      </c>
    </row>
    <row r="226" spans="1:10" ht="71.25" customHeight="1">
      <c r="A226" s="1317" t="s">
        <v>793</v>
      </c>
      <c r="B226" s="81" t="s">
        <v>540</v>
      </c>
      <c r="C226" s="1313">
        <v>2240</v>
      </c>
      <c r="D226" s="210">
        <v>802800</v>
      </c>
      <c r="E226" s="1309" t="s">
        <v>181</v>
      </c>
      <c r="F226" s="1309" t="s">
        <v>121</v>
      </c>
      <c r="G226" s="982" t="s">
        <v>57</v>
      </c>
    </row>
    <row r="227" spans="1:10" ht="60.75" customHeight="1">
      <c r="A227" s="1318"/>
      <c r="B227" s="253"/>
      <c r="C227" s="1314"/>
      <c r="D227" s="150" t="s">
        <v>964</v>
      </c>
      <c r="E227" s="1263"/>
      <c r="F227" s="1263"/>
      <c r="G227" s="983" t="s">
        <v>965</v>
      </c>
    </row>
    <row r="228" spans="1:10" s="156" customFormat="1" ht="39" customHeight="1">
      <c r="A228" s="1661" t="s">
        <v>792</v>
      </c>
      <c r="B228" s="154" t="s">
        <v>540</v>
      </c>
      <c r="C228" s="840" t="s">
        <v>541</v>
      </c>
      <c r="D228" s="160">
        <v>620000</v>
      </c>
      <c r="E228" s="1309" t="s">
        <v>181</v>
      </c>
      <c r="F228" s="994" t="s">
        <v>279</v>
      </c>
      <c r="G228" s="1659" t="s">
        <v>958</v>
      </c>
    </row>
    <row r="229" spans="1:10" s="156" customFormat="1" ht="128.25" customHeight="1">
      <c r="A229" s="1662"/>
      <c r="B229" s="256"/>
      <c r="C229" s="841"/>
      <c r="D229" s="100" t="s">
        <v>959</v>
      </c>
      <c r="E229" s="1263"/>
      <c r="F229" s="994"/>
      <c r="G229" s="1660"/>
      <c r="J229" s="271"/>
    </row>
    <row r="230" spans="1:10" ht="51" hidden="1" customHeight="1">
      <c r="A230" s="373" t="s">
        <v>65</v>
      </c>
      <c r="B230" s="10" t="s">
        <v>66</v>
      </c>
      <c r="C230" s="1346">
        <v>2240</v>
      </c>
      <c r="D230" s="38">
        <v>0</v>
      </c>
      <c r="E230" s="1423" t="s">
        <v>67</v>
      </c>
      <c r="F230" s="1267" t="s">
        <v>29</v>
      </c>
      <c r="G230" s="989" t="s">
        <v>57</v>
      </c>
    </row>
    <row r="231" spans="1:10" ht="27" hidden="1" customHeight="1">
      <c r="A231" s="368"/>
      <c r="B231" s="11"/>
      <c r="C231" s="1347"/>
      <c r="D231" s="12" t="s">
        <v>68</v>
      </c>
      <c r="E231" s="1424"/>
      <c r="F231" s="1268"/>
      <c r="G231" s="375"/>
    </row>
    <row r="232" spans="1:10" ht="50.25" hidden="1" customHeight="1">
      <c r="A232" s="369" t="s">
        <v>32</v>
      </c>
      <c r="B232" s="10" t="s">
        <v>64</v>
      </c>
      <c r="C232" s="1011">
        <v>2240</v>
      </c>
      <c r="D232" s="38">
        <v>0</v>
      </c>
      <c r="E232" s="1033" t="s">
        <v>14</v>
      </c>
      <c r="F232" s="995" t="s">
        <v>29</v>
      </c>
      <c r="G232" s="1330" t="s">
        <v>57</v>
      </c>
    </row>
    <row r="233" spans="1:10" ht="30.75" hidden="1" customHeight="1">
      <c r="A233" s="368"/>
      <c r="B233" s="11"/>
      <c r="C233" s="958"/>
      <c r="D233" s="3" t="s">
        <v>33</v>
      </c>
      <c r="E233" s="1005"/>
      <c r="F233" s="996"/>
      <c r="G233" s="1331"/>
    </row>
    <row r="234" spans="1:10" ht="45" hidden="1" customHeight="1">
      <c r="A234" s="373" t="s">
        <v>65</v>
      </c>
      <c r="B234" s="10" t="s">
        <v>66</v>
      </c>
      <c r="C234" s="1346">
        <v>2240</v>
      </c>
      <c r="D234" s="38">
        <v>0</v>
      </c>
      <c r="E234" s="1423" t="s">
        <v>67</v>
      </c>
      <c r="F234" s="1267" t="s">
        <v>120</v>
      </c>
      <c r="G234" s="989" t="s">
        <v>57</v>
      </c>
    </row>
    <row r="235" spans="1:10" ht="27" hidden="1" customHeight="1">
      <c r="A235" s="368"/>
      <c r="B235" s="11"/>
      <c r="C235" s="1347"/>
      <c r="D235" s="12" t="s">
        <v>153</v>
      </c>
      <c r="E235" s="1424"/>
      <c r="F235" s="1268"/>
      <c r="G235" s="375"/>
    </row>
    <row r="236" spans="1:10" s="221" customFormat="1" ht="48.75" hidden="1" customHeight="1">
      <c r="A236" s="1247" t="s">
        <v>427</v>
      </c>
      <c r="B236" s="13" t="s">
        <v>428</v>
      </c>
      <c r="C236" s="207">
        <v>2240</v>
      </c>
      <c r="D236" s="243">
        <v>0</v>
      </c>
      <c r="E236" s="1559" t="s">
        <v>116</v>
      </c>
      <c r="F236" s="966" t="s">
        <v>23</v>
      </c>
      <c r="G236" s="1006" t="s">
        <v>57</v>
      </c>
      <c r="H236" s="220"/>
    </row>
    <row r="237" spans="1:10" s="221" customFormat="1" ht="51.75" hidden="1" customHeight="1">
      <c r="A237" s="1248"/>
      <c r="B237" s="23"/>
      <c r="C237" s="207"/>
      <c r="D237" s="244" t="s">
        <v>494</v>
      </c>
      <c r="E237" s="1448"/>
      <c r="F237" s="966"/>
      <c r="G237" s="376"/>
    </row>
    <row r="238" spans="1:10" ht="51.75" hidden="1" customHeight="1">
      <c r="A238" s="1572" t="s">
        <v>427</v>
      </c>
      <c r="B238" s="10" t="s">
        <v>66</v>
      </c>
      <c r="C238" s="118">
        <v>2240</v>
      </c>
      <c r="D238" s="242">
        <v>0</v>
      </c>
      <c r="E238" s="1423" t="s">
        <v>116</v>
      </c>
      <c r="F238" s="1004" t="s">
        <v>23</v>
      </c>
      <c r="G238" s="989" t="s">
        <v>57</v>
      </c>
    </row>
    <row r="239" spans="1:10" ht="35.25" hidden="1" customHeight="1">
      <c r="A239" s="1573"/>
      <c r="B239" s="17"/>
      <c r="C239" s="118"/>
      <c r="D239" s="12" t="s">
        <v>495</v>
      </c>
      <c r="E239" s="1424"/>
      <c r="F239" s="1004"/>
      <c r="G239" s="377" t="s">
        <v>373</v>
      </c>
    </row>
    <row r="240" spans="1:10" ht="53.25" customHeight="1">
      <c r="A240" s="1249" t="s">
        <v>960</v>
      </c>
      <c r="B240" s="1429" t="s">
        <v>402</v>
      </c>
      <c r="C240" s="1251">
        <v>2240</v>
      </c>
      <c r="D240" s="143">
        <f>21200+29200</f>
        <v>50400</v>
      </c>
      <c r="E240" s="1309" t="s">
        <v>181</v>
      </c>
      <c r="F240" s="1253" t="s">
        <v>29</v>
      </c>
      <c r="G240" s="1599" t="s">
        <v>62</v>
      </c>
      <c r="J240" s="9"/>
    </row>
    <row r="241" spans="1:13" ht="31.5" customHeight="1">
      <c r="A241" s="1379"/>
      <c r="B241" s="1430"/>
      <c r="C241" s="1258"/>
      <c r="D241" s="75" t="s">
        <v>961</v>
      </c>
      <c r="E241" s="1263"/>
      <c r="F241" s="1270"/>
      <c r="G241" s="1600"/>
    </row>
    <row r="242" spans="1:13" ht="48" hidden="1" customHeight="1">
      <c r="A242" s="1247" t="s">
        <v>429</v>
      </c>
      <c r="B242" s="1429" t="s">
        <v>402</v>
      </c>
      <c r="C242" s="1251">
        <v>2240</v>
      </c>
      <c r="D242" s="80">
        <v>0</v>
      </c>
      <c r="E242" s="1309" t="s">
        <v>181</v>
      </c>
      <c r="F242" s="1253" t="s">
        <v>574</v>
      </c>
      <c r="G242" s="1599" t="s">
        <v>69</v>
      </c>
    </row>
    <row r="243" spans="1:13" ht="16.5" hidden="1" customHeight="1">
      <c r="A243" s="1248"/>
      <c r="B243" s="1430"/>
      <c r="C243" s="1258"/>
      <c r="D243" s="75" t="s">
        <v>378</v>
      </c>
      <c r="E243" s="1263"/>
      <c r="F243" s="1270"/>
      <c r="G243" s="1600"/>
    </row>
    <row r="244" spans="1:13" ht="56.25" hidden="1" customHeight="1">
      <c r="A244" s="1247" t="s">
        <v>803</v>
      </c>
      <c r="B244" s="1429" t="s">
        <v>804</v>
      </c>
      <c r="C244" s="1251">
        <v>2240</v>
      </c>
      <c r="D244" s="141">
        <v>0</v>
      </c>
      <c r="E244" s="1253" t="s">
        <v>397</v>
      </c>
      <c r="F244" s="1253" t="s">
        <v>121</v>
      </c>
      <c r="G244" s="1375" t="s">
        <v>57</v>
      </c>
    </row>
    <row r="245" spans="1:13" ht="44.25" hidden="1" customHeight="1">
      <c r="A245" s="1248"/>
      <c r="B245" s="1430"/>
      <c r="C245" s="1258"/>
      <c r="D245" s="222" t="s">
        <v>802</v>
      </c>
      <c r="E245" s="1270"/>
      <c r="F245" s="1270"/>
      <c r="G245" s="1376"/>
    </row>
    <row r="246" spans="1:13" ht="64.5" customHeight="1">
      <c r="A246" s="1285" t="s">
        <v>886</v>
      </c>
      <c r="B246" s="1544" t="s">
        <v>431</v>
      </c>
      <c r="C246" s="899">
        <v>2240</v>
      </c>
      <c r="D246" s="933">
        <v>14330000</v>
      </c>
      <c r="E246" s="1260" t="s">
        <v>1094</v>
      </c>
      <c r="F246" s="1259" t="s">
        <v>878</v>
      </c>
      <c r="G246" s="1336" t="s">
        <v>887</v>
      </c>
    </row>
    <row r="247" spans="1:13" ht="88.5" customHeight="1">
      <c r="A247" s="1274"/>
      <c r="B247" s="1545"/>
      <c r="C247" s="934"/>
      <c r="D247" s="935" t="s">
        <v>891</v>
      </c>
      <c r="E247" s="1538"/>
      <c r="F247" s="1260"/>
      <c r="G247" s="1337"/>
      <c r="H247" s="178"/>
    </row>
    <row r="248" spans="1:13" ht="88.5" customHeight="1">
      <c r="A248" s="936" t="s">
        <v>888</v>
      </c>
      <c r="B248" s="1544" t="s">
        <v>431</v>
      </c>
      <c r="C248" s="899">
        <v>2240</v>
      </c>
      <c r="D248" s="933">
        <v>7867468.3300000001</v>
      </c>
      <c r="E248" s="1260" t="s">
        <v>1094</v>
      </c>
      <c r="F248" s="1259" t="s">
        <v>1031</v>
      </c>
      <c r="G248" s="1336" t="s">
        <v>887</v>
      </c>
      <c r="H248" s="178"/>
      <c r="J248" s="9">
        <f>D246+D248+D254</f>
        <v>24117596</v>
      </c>
      <c r="K248">
        <v>24117600</v>
      </c>
      <c r="L248" s="9">
        <f>K248-J248</f>
        <v>4</v>
      </c>
      <c r="M248" s="923">
        <v>0.2</v>
      </c>
    </row>
    <row r="249" spans="1:13" ht="50.25" customHeight="1">
      <c r="A249" s="937"/>
      <c r="B249" s="1545"/>
      <c r="C249" s="934"/>
      <c r="D249" s="935" t="s">
        <v>889</v>
      </c>
      <c r="E249" s="1538"/>
      <c r="F249" s="1260"/>
      <c r="G249" s="1337"/>
      <c r="H249" s="178"/>
    </row>
    <row r="250" spans="1:13" ht="63" hidden="1" customHeight="1">
      <c r="A250" s="1317" t="s">
        <v>854</v>
      </c>
      <c r="B250" s="893" t="s">
        <v>851</v>
      </c>
      <c r="C250" s="895" t="s">
        <v>541</v>
      </c>
      <c r="D250" s="79">
        <v>0</v>
      </c>
      <c r="E250" s="1309" t="s">
        <v>397</v>
      </c>
      <c r="F250" s="1309" t="s">
        <v>498</v>
      </c>
      <c r="G250" s="999" t="s">
        <v>57</v>
      </c>
      <c r="H250" s="178"/>
    </row>
    <row r="251" spans="1:13" ht="63" hidden="1" customHeight="1">
      <c r="A251" s="1318"/>
      <c r="B251" s="894"/>
      <c r="C251" s="841"/>
      <c r="D251" s="150" t="s">
        <v>853</v>
      </c>
      <c r="E251" s="1263"/>
      <c r="F251" s="1263"/>
      <c r="G251" s="992" t="s">
        <v>852</v>
      </c>
      <c r="H251" s="178"/>
    </row>
    <row r="252" spans="1:13" ht="101.25" hidden="1" customHeight="1">
      <c r="A252" s="1525" t="s">
        <v>800</v>
      </c>
      <c r="B252" s="870" t="s">
        <v>540</v>
      </c>
      <c r="C252" s="871"/>
      <c r="D252" s="876">
        <v>0</v>
      </c>
      <c r="E252" s="1263" t="s">
        <v>512</v>
      </c>
      <c r="F252" s="1493" t="s">
        <v>110</v>
      </c>
      <c r="G252" s="1326" t="s">
        <v>872</v>
      </c>
      <c r="H252" s="178"/>
      <c r="I252" s="9"/>
    </row>
    <row r="253" spans="1:13" ht="55.5" hidden="1" customHeight="1">
      <c r="A253" s="1318"/>
      <c r="B253" s="870"/>
      <c r="C253" s="871"/>
      <c r="D253" s="100" t="s">
        <v>836</v>
      </c>
      <c r="E253" s="1264"/>
      <c r="F253" s="1417"/>
      <c r="G253" s="1327"/>
      <c r="H253" s="178"/>
    </row>
    <row r="254" spans="1:13" ht="70.5" customHeight="1">
      <c r="A254" s="1572" t="s">
        <v>551</v>
      </c>
      <c r="B254" s="1663" t="s">
        <v>431</v>
      </c>
      <c r="C254" s="429" t="s">
        <v>541</v>
      </c>
      <c r="D254" s="151">
        <f>1920131.67-4</f>
        <v>1920127.67</v>
      </c>
      <c r="E254" s="1309" t="s">
        <v>181</v>
      </c>
      <c r="F254" s="1021" t="s">
        <v>29</v>
      </c>
      <c r="G254" s="1332" t="s">
        <v>377</v>
      </c>
      <c r="H254" s="178"/>
      <c r="J254" s="9"/>
    </row>
    <row r="255" spans="1:13" ht="58.5" customHeight="1">
      <c r="A255" s="1573"/>
      <c r="B255" s="1664"/>
      <c r="C255" s="157"/>
      <c r="D255" s="46" t="s">
        <v>1036</v>
      </c>
      <c r="E255" s="1263"/>
      <c r="F255" s="996"/>
      <c r="G255" s="1333"/>
      <c r="H255" s="178"/>
      <c r="I255" t="s">
        <v>1035</v>
      </c>
    </row>
    <row r="256" spans="1:13" ht="51" hidden="1" customHeight="1">
      <c r="A256" s="1307" t="s">
        <v>789</v>
      </c>
      <c r="B256" s="1340" t="s">
        <v>790</v>
      </c>
      <c r="C256" s="155">
        <v>2240</v>
      </c>
      <c r="D256" s="143">
        <v>0</v>
      </c>
      <c r="E256" s="1263" t="s">
        <v>512</v>
      </c>
      <c r="F256" s="991" t="s">
        <v>498</v>
      </c>
      <c r="G256" s="1665" t="s">
        <v>57</v>
      </c>
    </row>
    <row r="257" spans="1:13" ht="30" hidden="1" customHeight="1">
      <c r="A257" s="1308"/>
      <c r="B257" s="1341"/>
      <c r="C257" s="976"/>
      <c r="D257" s="110" t="s">
        <v>544</v>
      </c>
      <c r="E257" s="1264"/>
      <c r="F257" s="962"/>
      <c r="G257" s="1327"/>
    </row>
    <row r="258" spans="1:13" ht="47.25" hidden="1" customHeight="1">
      <c r="A258" s="1245" t="s">
        <v>612</v>
      </c>
      <c r="B258" s="17" t="s">
        <v>435</v>
      </c>
      <c r="C258" s="118">
        <v>2240</v>
      </c>
      <c r="D258" s="905">
        <v>0</v>
      </c>
      <c r="E258" s="1309" t="s">
        <v>512</v>
      </c>
      <c r="F258" s="1422" t="s">
        <v>878</v>
      </c>
      <c r="G258" s="1338" t="s">
        <v>880</v>
      </c>
    </row>
    <row r="259" spans="1:13" ht="54.75" hidden="1" customHeight="1">
      <c r="A259" s="1246"/>
      <c r="B259" s="11"/>
      <c r="C259" s="952"/>
      <c r="D259" s="46" t="s">
        <v>826</v>
      </c>
      <c r="E259" s="1263"/>
      <c r="F259" s="1415"/>
      <c r="G259" s="1339"/>
    </row>
    <row r="260" spans="1:13" ht="43.5" hidden="1" customHeight="1">
      <c r="A260" s="1245" t="s">
        <v>605</v>
      </c>
      <c r="B260" s="17" t="s">
        <v>435</v>
      </c>
      <c r="C260" s="118">
        <v>2240</v>
      </c>
      <c r="D260" s="906">
        <v>0</v>
      </c>
      <c r="E260" s="1309" t="s">
        <v>181</v>
      </c>
      <c r="F260" s="1414" t="s">
        <v>29</v>
      </c>
      <c r="G260" s="1332" t="s">
        <v>377</v>
      </c>
    </row>
    <row r="261" spans="1:13" ht="48.75" hidden="1" customHeight="1">
      <c r="A261" s="1246"/>
      <c r="B261" s="17"/>
      <c r="C261" s="118"/>
      <c r="D261" s="46" t="s">
        <v>597</v>
      </c>
      <c r="E261" s="1263"/>
      <c r="F261" s="1415"/>
      <c r="G261" s="1333"/>
      <c r="I261" s="9"/>
    </row>
    <row r="262" spans="1:13" ht="33" customHeight="1">
      <c r="A262" s="1491" t="s">
        <v>881</v>
      </c>
      <c r="B262" s="154" t="s">
        <v>882</v>
      </c>
      <c r="C262" s="842">
        <v>2240</v>
      </c>
      <c r="D262" s="938">
        <v>2404800</v>
      </c>
      <c r="E262" s="1263" t="s">
        <v>1094</v>
      </c>
      <c r="F262" s="1356" t="s">
        <v>831</v>
      </c>
      <c r="G262" s="1326" t="s">
        <v>883</v>
      </c>
    </row>
    <row r="263" spans="1:13" ht="45.75" customHeight="1">
      <c r="A263" s="1492"/>
      <c r="B263" s="253"/>
      <c r="C263" s="924"/>
      <c r="D263" s="939" t="s">
        <v>884</v>
      </c>
      <c r="E263" s="1264"/>
      <c r="F263" s="1263"/>
      <c r="G263" s="1327"/>
    </row>
    <row r="264" spans="1:13" ht="27" customHeight="1">
      <c r="A264" s="1491" t="s">
        <v>885</v>
      </c>
      <c r="B264" s="154" t="s">
        <v>882</v>
      </c>
      <c r="C264" s="842">
        <v>2240</v>
      </c>
      <c r="D264" s="938">
        <v>620604</v>
      </c>
      <c r="E264" s="1263" t="s">
        <v>1094</v>
      </c>
      <c r="F264" s="1356" t="s">
        <v>890</v>
      </c>
      <c r="G264" s="1320" t="s">
        <v>883</v>
      </c>
      <c r="I264">
        <v>4</v>
      </c>
      <c r="J264" t="s">
        <v>1032</v>
      </c>
    </row>
    <row r="265" spans="1:13" ht="42" customHeight="1">
      <c r="A265" s="1492"/>
      <c r="B265" s="253"/>
      <c r="C265" s="924"/>
      <c r="D265" s="939" t="s">
        <v>1030</v>
      </c>
      <c r="E265" s="1264"/>
      <c r="F265" s="1263"/>
      <c r="G265" s="1321"/>
      <c r="I265" s="9">
        <f>D262+D264</f>
        <v>3025404</v>
      </c>
      <c r="J265" s="9">
        <f>D262+D264</f>
        <v>3025404</v>
      </c>
      <c r="M265" t="s">
        <v>962</v>
      </c>
    </row>
    <row r="266" spans="1:13" ht="56.25" hidden="1" customHeight="1">
      <c r="A266" s="1317" t="s">
        <v>834</v>
      </c>
      <c r="B266" s="154" t="s">
        <v>833</v>
      </c>
      <c r="C266" s="842">
        <v>2240</v>
      </c>
      <c r="D266" s="116">
        <v>0</v>
      </c>
      <c r="E266" s="1263" t="s">
        <v>1094</v>
      </c>
      <c r="F266" s="961" t="s">
        <v>342</v>
      </c>
      <c r="G266" s="1320" t="s">
        <v>850</v>
      </c>
    </row>
    <row r="267" spans="1:13" ht="138.75" hidden="1" customHeight="1">
      <c r="A267" s="1318"/>
      <c r="B267" s="253"/>
      <c r="C267" s="842"/>
      <c r="D267" s="120" t="s">
        <v>832</v>
      </c>
      <c r="E267" s="1264"/>
      <c r="F267" s="962"/>
      <c r="G267" s="1321"/>
    </row>
    <row r="268" spans="1:13" ht="42" customHeight="1">
      <c r="A268" s="1317" t="s">
        <v>968</v>
      </c>
      <c r="B268" s="869" t="s">
        <v>1105</v>
      </c>
      <c r="C268" s="842">
        <v>2240</v>
      </c>
      <c r="D268" s="116">
        <v>45000</v>
      </c>
      <c r="E268" s="1263" t="s">
        <v>1094</v>
      </c>
      <c r="F268" s="964" t="s">
        <v>111</v>
      </c>
      <c r="G268" s="1320" t="s">
        <v>576</v>
      </c>
    </row>
    <row r="269" spans="1:13" ht="38.25" customHeight="1">
      <c r="A269" s="1318"/>
      <c r="B269" s="253"/>
      <c r="C269" s="924"/>
      <c r="D269" s="120" t="s">
        <v>835</v>
      </c>
      <c r="E269" s="1264"/>
      <c r="F269" s="962"/>
      <c r="G269" s="1321"/>
    </row>
    <row r="270" spans="1:13" ht="55.5" hidden="1" customHeight="1">
      <c r="A270" s="1572" t="s">
        <v>546</v>
      </c>
      <c r="B270" s="10" t="s">
        <v>547</v>
      </c>
      <c r="C270" s="1293">
        <v>2240</v>
      </c>
      <c r="D270" s="116">
        <v>0</v>
      </c>
      <c r="E270" s="1309" t="s">
        <v>181</v>
      </c>
      <c r="F270" s="1253" t="s">
        <v>31</v>
      </c>
      <c r="G270" s="1338" t="s">
        <v>627</v>
      </c>
    </row>
    <row r="271" spans="1:13" ht="45.75" hidden="1" customHeight="1">
      <c r="A271" s="1573"/>
      <c r="B271" s="11"/>
      <c r="C271" s="1294"/>
      <c r="D271" s="41" t="s">
        <v>552</v>
      </c>
      <c r="E271" s="1263"/>
      <c r="F271" s="1270"/>
      <c r="G271" s="1339"/>
      <c r="H271" s="92"/>
    </row>
    <row r="272" spans="1:13" ht="52.5" hidden="1" customHeight="1">
      <c r="A272" s="1317" t="s">
        <v>807</v>
      </c>
      <c r="B272" s="10" t="s">
        <v>17</v>
      </c>
      <c r="C272" s="957">
        <v>2240</v>
      </c>
      <c r="D272" s="74">
        <v>0</v>
      </c>
      <c r="E272" s="1263" t="s">
        <v>512</v>
      </c>
      <c r="F272" s="1414" t="s">
        <v>227</v>
      </c>
      <c r="G272" s="1330" t="s">
        <v>879</v>
      </c>
    </row>
    <row r="273" spans="1:10" ht="78" hidden="1" customHeight="1">
      <c r="A273" s="1318"/>
      <c r="B273" s="11"/>
      <c r="C273" s="958"/>
      <c r="D273" s="75" t="s">
        <v>808</v>
      </c>
      <c r="E273" s="1264"/>
      <c r="F273" s="1415"/>
      <c r="G273" s="1331"/>
      <c r="H273" s="92"/>
    </row>
    <row r="274" spans="1:10" ht="28.5" hidden="1" customHeight="1">
      <c r="A274" s="1534" t="s">
        <v>847</v>
      </c>
      <c r="B274" s="81" t="s">
        <v>135</v>
      </c>
      <c r="C274" s="1536">
        <v>2240</v>
      </c>
      <c r="D274" s="130">
        <v>0</v>
      </c>
      <c r="E274" s="1263" t="s">
        <v>512</v>
      </c>
      <c r="F274" s="1416" t="s">
        <v>342</v>
      </c>
      <c r="G274" s="1309" t="s">
        <v>97</v>
      </c>
      <c r="H274" s="92"/>
    </row>
    <row r="275" spans="1:10" ht="43.5" hidden="1" customHeight="1">
      <c r="A275" s="1535"/>
      <c r="B275" s="875"/>
      <c r="C275" s="1537"/>
      <c r="D275" s="150" t="s">
        <v>845</v>
      </c>
      <c r="E275" s="1264"/>
      <c r="F275" s="1417"/>
      <c r="G275" s="1263"/>
      <c r="H275" s="92"/>
    </row>
    <row r="276" spans="1:10" ht="51" hidden="1" customHeight="1">
      <c r="A276" s="1534" t="s">
        <v>848</v>
      </c>
      <c r="B276" s="81" t="s">
        <v>123</v>
      </c>
      <c r="C276" s="1313">
        <v>2240</v>
      </c>
      <c r="D276" s="130">
        <v>0</v>
      </c>
      <c r="E276" s="1263" t="s">
        <v>512</v>
      </c>
      <c r="F276" s="1416" t="s">
        <v>342</v>
      </c>
      <c r="G276" s="1309" t="s">
        <v>97</v>
      </c>
      <c r="H276" s="92"/>
    </row>
    <row r="277" spans="1:10" ht="68.25" hidden="1" customHeight="1">
      <c r="A277" s="1535"/>
      <c r="B277" s="875"/>
      <c r="C277" s="1314"/>
      <c r="D277" s="150" t="s">
        <v>845</v>
      </c>
      <c r="E277" s="1264"/>
      <c r="F277" s="1417"/>
      <c r="G277" s="1263"/>
      <c r="H277" s="92"/>
    </row>
    <row r="278" spans="1:10" ht="31.5" customHeight="1">
      <c r="A278" s="1666" t="s">
        <v>996</v>
      </c>
      <c r="B278" s="872" t="s">
        <v>846</v>
      </c>
      <c r="C278" s="155">
        <v>2240</v>
      </c>
      <c r="D278" s="130">
        <v>2109600</v>
      </c>
      <c r="E278" s="1263" t="s">
        <v>1097</v>
      </c>
      <c r="F278" s="1416" t="s">
        <v>227</v>
      </c>
      <c r="G278" s="1350" t="s">
        <v>997</v>
      </c>
      <c r="H278" s="92"/>
    </row>
    <row r="279" spans="1:10" ht="63" customHeight="1">
      <c r="A279" s="1666"/>
      <c r="B279" s="873"/>
      <c r="C279" s="976"/>
      <c r="D279" s="150" t="s">
        <v>998</v>
      </c>
      <c r="E279" s="1264"/>
      <c r="F279" s="1417"/>
      <c r="G279" s="1351"/>
      <c r="H279" s="92"/>
    </row>
    <row r="280" spans="1:10" ht="38.25" customHeight="1">
      <c r="A280" s="1532" t="s">
        <v>999</v>
      </c>
      <c r="B280" s="109" t="s">
        <v>849</v>
      </c>
      <c r="C280" s="155"/>
      <c r="D280" s="130">
        <v>299760</v>
      </c>
      <c r="E280" s="1263" t="s">
        <v>1094</v>
      </c>
      <c r="F280" s="1416" t="s">
        <v>342</v>
      </c>
      <c r="G280" s="1350" t="s">
        <v>997</v>
      </c>
      <c r="H280" s="92"/>
    </row>
    <row r="281" spans="1:10" ht="39" customHeight="1">
      <c r="A281" s="1533"/>
      <c r="B281" s="874"/>
      <c r="C281" s="155"/>
      <c r="D281" s="150" t="s">
        <v>1029</v>
      </c>
      <c r="E281" s="1264"/>
      <c r="F281" s="1417"/>
      <c r="G281" s="1351"/>
      <c r="H281" s="92"/>
      <c r="J281" s="9"/>
    </row>
    <row r="282" spans="1:10" ht="25.5" hidden="1" customHeight="1">
      <c r="A282" s="1510" t="s">
        <v>810</v>
      </c>
      <c r="B282" s="10" t="s">
        <v>17</v>
      </c>
      <c r="C282" s="957">
        <v>2240</v>
      </c>
      <c r="D282" s="79">
        <v>0</v>
      </c>
      <c r="E282" s="1263" t="s">
        <v>512</v>
      </c>
      <c r="F282" s="1414" t="s">
        <v>227</v>
      </c>
      <c r="G282" s="1330" t="s">
        <v>877</v>
      </c>
    </row>
    <row r="283" spans="1:10" ht="161.25" hidden="1" customHeight="1">
      <c r="A283" s="1511"/>
      <c r="B283" s="11"/>
      <c r="C283" s="958"/>
      <c r="D283" s="150" t="s">
        <v>806</v>
      </c>
      <c r="E283" s="1264"/>
      <c r="F283" s="1415"/>
      <c r="G283" s="1331"/>
      <c r="H283" s="92"/>
    </row>
    <row r="284" spans="1:10" ht="30" hidden="1" customHeight="1">
      <c r="A284" s="1050" t="s">
        <v>187</v>
      </c>
      <c r="B284" s="10" t="s">
        <v>188</v>
      </c>
      <c r="C284" s="957">
        <v>2240</v>
      </c>
      <c r="D284" s="125">
        <v>0</v>
      </c>
      <c r="E284" s="955"/>
      <c r="F284" s="1021"/>
      <c r="G284" s="1330" t="s">
        <v>62</v>
      </c>
    </row>
    <row r="285" spans="1:10" ht="69.75" hidden="1" customHeight="1">
      <c r="A285" s="1051"/>
      <c r="B285" s="11"/>
      <c r="C285" s="958"/>
      <c r="D285" s="150" t="s">
        <v>325</v>
      </c>
      <c r="E285" s="956" t="s">
        <v>117</v>
      </c>
      <c r="F285" s="996" t="s">
        <v>121</v>
      </c>
      <c r="G285" s="1331"/>
      <c r="H285" s="92"/>
    </row>
    <row r="286" spans="1:10" ht="50.25" hidden="1" customHeight="1">
      <c r="A286" s="981" t="s">
        <v>338</v>
      </c>
      <c r="B286" s="13" t="s">
        <v>337</v>
      </c>
      <c r="C286" s="957">
        <v>2240</v>
      </c>
      <c r="D286" s="79">
        <v>0</v>
      </c>
      <c r="E286" s="1253" t="s">
        <v>327</v>
      </c>
      <c r="F286" s="1021"/>
      <c r="G286" s="1330" t="s">
        <v>62</v>
      </c>
      <c r="H286" s="92"/>
    </row>
    <row r="287" spans="1:10" ht="43.5" hidden="1" customHeight="1">
      <c r="A287" s="1051"/>
      <c r="B287" s="11"/>
      <c r="C287" s="958"/>
      <c r="D287" s="150" t="s">
        <v>326</v>
      </c>
      <c r="E287" s="1270"/>
      <c r="F287" s="996" t="s">
        <v>279</v>
      </c>
      <c r="G287" s="1331"/>
      <c r="H287" s="92"/>
    </row>
    <row r="288" spans="1:10" ht="43.5" hidden="1" customHeight="1">
      <c r="A288" s="382" t="s">
        <v>252</v>
      </c>
      <c r="B288" s="129" t="s">
        <v>253</v>
      </c>
      <c r="C288" s="118">
        <v>2240</v>
      </c>
      <c r="D288" s="133">
        <v>0</v>
      </c>
      <c r="E288" s="1423" t="s">
        <v>200</v>
      </c>
      <c r="F288" s="966" t="s">
        <v>342</v>
      </c>
      <c r="G288" s="1330" t="s">
        <v>62</v>
      </c>
      <c r="H288" s="92"/>
    </row>
    <row r="289" spans="1:8" ht="43.5" hidden="1" customHeight="1">
      <c r="A289" s="1032"/>
      <c r="B289" s="11"/>
      <c r="C289" s="73"/>
      <c r="D289" s="120" t="s">
        <v>346</v>
      </c>
      <c r="E289" s="1424"/>
      <c r="F289" s="956"/>
      <c r="G289" s="1331"/>
      <c r="H289" s="92"/>
    </row>
    <row r="290" spans="1:8" ht="36" hidden="1" customHeight="1">
      <c r="A290" s="1505" t="s">
        <v>191</v>
      </c>
      <c r="B290" s="10" t="s">
        <v>17</v>
      </c>
      <c r="C290" s="1011">
        <v>2240</v>
      </c>
      <c r="D290" s="79">
        <v>0</v>
      </c>
      <c r="E290" s="1253" t="s">
        <v>189</v>
      </c>
      <c r="F290" s="1253" t="s">
        <v>121</v>
      </c>
      <c r="G290" s="1330" t="s">
        <v>62</v>
      </c>
    </row>
    <row r="291" spans="1:8" ht="58.5" hidden="1" customHeight="1">
      <c r="A291" s="1506"/>
      <c r="B291" s="17"/>
      <c r="C291" s="1011"/>
      <c r="D291" s="150" t="s">
        <v>229</v>
      </c>
      <c r="E291" s="1270"/>
      <c r="F291" s="1270"/>
      <c r="G291" s="1331"/>
      <c r="H291" s="92"/>
    </row>
    <row r="292" spans="1:8" ht="16.5" hidden="1" customHeight="1">
      <c r="A292" s="1278" t="s">
        <v>170</v>
      </c>
      <c r="B292" s="1429" t="s">
        <v>171</v>
      </c>
      <c r="C292" s="1251">
        <v>2240</v>
      </c>
      <c r="D292" s="79">
        <f>199000-32727-48836-6837.6-10000-12992.1- 49128-17000-21479.3</f>
        <v>0</v>
      </c>
      <c r="E292" s="1498" t="s">
        <v>200</v>
      </c>
      <c r="F292" s="1498" t="s">
        <v>110</v>
      </c>
      <c r="G292" s="1412" t="s">
        <v>57</v>
      </c>
    </row>
    <row r="293" spans="1:8" ht="42.75" hidden="1" customHeight="1">
      <c r="A293" s="1507"/>
      <c r="B293" s="1539"/>
      <c r="C293" s="1252"/>
      <c r="D293" s="920" t="s">
        <v>233</v>
      </c>
      <c r="E293" s="1499"/>
      <c r="F293" s="1499"/>
      <c r="G293" s="1413"/>
      <c r="H293" s="92" t="s">
        <v>185</v>
      </c>
    </row>
    <row r="294" spans="1:8" ht="42.75" hidden="1" customHeight="1">
      <c r="A294" s="113" t="s">
        <v>218</v>
      </c>
      <c r="B294" s="1429" t="s">
        <v>217</v>
      </c>
      <c r="C294" s="1251">
        <v>2240</v>
      </c>
      <c r="D294" s="79">
        <v>0</v>
      </c>
      <c r="E294" s="1498" t="s">
        <v>200</v>
      </c>
      <c r="F294" s="1498" t="s">
        <v>111</v>
      </c>
      <c r="G294" s="1412" t="s">
        <v>57</v>
      </c>
      <c r="H294" s="92"/>
    </row>
    <row r="295" spans="1:8" ht="42.75" hidden="1" customHeight="1">
      <c r="A295" s="114"/>
      <c r="B295" s="1539"/>
      <c r="C295" s="1252"/>
      <c r="D295" s="920" t="s">
        <v>219</v>
      </c>
      <c r="E295" s="1499"/>
      <c r="F295" s="1499"/>
      <c r="G295" s="1413"/>
      <c r="H295" s="92"/>
    </row>
    <row r="296" spans="1:8" ht="23.25" hidden="1" customHeight="1">
      <c r="A296" s="1280" t="s">
        <v>436</v>
      </c>
      <c r="B296" s="1571" t="s">
        <v>434</v>
      </c>
      <c r="C296" s="1257">
        <v>2240</v>
      </c>
      <c r="D296" s="190">
        <v>0</v>
      </c>
      <c r="E296" s="1418" t="s">
        <v>268</v>
      </c>
      <c r="F296" s="1418" t="s">
        <v>29</v>
      </c>
      <c r="G296" s="1520" t="s">
        <v>57</v>
      </c>
      <c r="H296" s="92"/>
    </row>
    <row r="297" spans="1:8" ht="42.75" hidden="1" customHeight="1">
      <c r="A297" s="1279"/>
      <c r="B297" s="1430"/>
      <c r="C297" s="1258"/>
      <c r="D297" s="150" t="s">
        <v>405</v>
      </c>
      <c r="E297" s="1419"/>
      <c r="F297" s="1419"/>
      <c r="G297" s="1521"/>
      <c r="H297" s="92"/>
    </row>
    <row r="298" spans="1:8" ht="42.75" hidden="1" customHeight="1">
      <c r="A298" s="1281" t="s">
        <v>437</v>
      </c>
      <c r="B298" s="1569" t="s">
        <v>438</v>
      </c>
      <c r="C298" s="1251">
        <v>2240</v>
      </c>
      <c r="D298" s="132">
        <v>0</v>
      </c>
      <c r="E298" s="1498" t="s">
        <v>268</v>
      </c>
      <c r="F298" s="1498" t="s">
        <v>29</v>
      </c>
      <c r="G298" s="1412" t="s">
        <v>57</v>
      </c>
      <c r="H298" s="115"/>
    </row>
    <row r="299" spans="1:8" ht="17.25" hidden="1" customHeight="1">
      <c r="A299" s="1282"/>
      <c r="B299" s="1570"/>
      <c r="C299" s="1258"/>
      <c r="D299" s="150" t="s">
        <v>374</v>
      </c>
      <c r="E299" s="1419"/>
      <c r="F299" s="1419"/>
      <c r="G299" s="1521"/>
      <c r="H299" s="92"/>
    </row>
    <row r="300" spans="1:8" ht="27.75" hidden="1" customHeight="1">
      <c r="A300" s="978" t="s">
        <v>199</v>
      </c>
      <c r="B300" s="101" t="s">
        <v>198</v>
      </c>
      <c r="C300" s="1008">
        <v>2240</v>
      </c>
      <c r="D300" s="926">
        <v>0</v>
      </c>
      <c r="E300" s="1526" t="s">
        <v>181</v>
      </c>
      <c r="F300" s="1009" t="s">
        <v>121</v>
      </c>
      <c r="G300" s="1412" t="s">
        <v>57</v>
      </c>
      <c r="H300" s="92"/>
    </row>
    <row r="301" spans="1:8" ht="42.75" hidden="1" customHeight="1">
      <c r="A301" s="979"/>
      <c r="B301" s="103"/>
      <c r="C301" s="973"/>
      <c r="D301" s="150" t="s">
        <v>192</v>
      </c>
      <c r="E301" s="1499"/>
      <c r="F301" s="954"/>
      <c r="G301" s="1413"/>
      <c r="H301" s="92"/>
    </row>
    <row r="302" spans="1:8" ht="42.75" hidden="1" customHeight="1">
      <c r="A302" s="980" t="s">
        <v>194</v>
      </c>
      <c r="B302" s="101" t="s">
        <v>193</v>
      </c>
      <c r="C302" s="972">
        <v>2240</v>
      </c>
      <c r="D302" s="926">
        <v>0</v>
      </c>
      <c r="E302" s="1526" t="s">
        <v>181</v>
      </c>
      <c r="F302" s="953" t="s">
        <v>121</v>
      </c>
      <c r="G302" s="1412" t="s">
        <v>57</v>
      </c>
      <c r="H302" s="92"/>
    </row>
    <row r="303" spans="1:8" ht="42.75" hidden="1" customHeight="1">
      <c r="A303" s="384"/>
      <c r="B303" s="104"/>
      <c r="C303" s="105"/>
      <c r="D303" s="150" t="s">
        <v>197</v>
      </c>
      <c r="E303" s="1499"/>
      <c r="F303" s="106"/>
      <c r="G303" s="1413"/>
      <c r="H303" s="92"/>
    </row>
    <row r="304" spans="1:8" ht="42.75" hidden="1" customHeight="1">
      <c r="A304" s="978" t="s">
        <v>195</v>
      </c>
      <c r="B304" s="101" t="s">
        <v>196</v>
      </c>
      <c r="C304" s="1008">
        <v>2240</v>
      </c>
      <c r="D304" s="926">
        <v>0</v>
      </c>
      <c r="E304" s="997" t="s">
        <v>181</v>
      </c>
      <c r="F304" s="1009" t="s">
        <v>121</v>
      </c>
      <c r="G304" s="1412" t="s">
        <v>57</v>
      </c>
      <c r="H304" s="92"/>
    </row>
    <row r="305" spans="1:8" ht="25.5" hidden="1" customHeight="1">
      <c r="A305" s="978"/>
      <c r="B305" s="99"/>
      <c r="C305" s="1008"/>
      <c r="D305" s="150" t="s">
        <v>201</v>
      </c>
      <c r="E305" s="1009"/>
      <c r="F305" s="1009"/>
      <c r="G305" s="1413"/>
      <c r="H305" s="92"/>
    </row>
    <row r="306" spans="1:8" ht="25.5" hidden="1" customHeight="1">
      <c r="A306" s="1555" t="s">
        <v>148</v>
      </c>
      <c r="B306" s="1290" t="s">
        <v>152</v>
      </c>
      <c r="C306" s="957">
        <v>2240</v>
      </c>
      <c r="D306" s="79">
        <v>0</v>
      </c>
      <c r="E306" s="1422" t="s">
        <v>151</v>
      </c>
      <c r="F306" s="1414" t="s">
        <v>120</v>
      </c>
      <c r="G306" s="1406" t="s">
        <v>57</v>
      </c>
    </row>
    <row r="307" spans="1:8" ht="30.75" hidden="1" customHeight="1">
      <c r="A307" s="1556"/>
      <c r="B307" s="1291"/>
      <c r="C307" s="958"/>
      <c r="D307" s="150" t="s">
        <v>150</v>
      </c>
      <c r="E307" s="1415"/>
      <c r="F307" s="1415"/>
      <c r="G307" s="1407"/>
    </row>
    <row r="308" spans="1:8" ht="25.5" hidden="1" customHeight="1">
      <c r="A308" s="1555" t="s">
        <v>149</v>
      </c>
      <c r="B308" s="1290" t="s">
        <v>155</v>
      </c>
      <c r="C308" s="957">
        <v>2240</v>
      </c>
      <c r="D308" s="79">
        <v>0</v>
      </c>
      <c r="E308" s="1422" t="s">
        <v>151</v>
      </c>
      <c r="F308" s="1414" t="s">
        <v>120</v>
      </c>
      <c r="G308" s="1406" t="s">
        <v>57</v>
      </c>
    </row>
    <row r="309" spans="1:8" ht="25.5" hidden="1" customHeight="1">
      <c r="A309" s="1556"/>
      <c r="B309" s="1291"/>
      <c r="C309" s="958"/>
      <c r="D309" s="150" t="s">
        <v>204</v>
      </c>
      <c r="E309" s="1415"/>
      <c r="F309" s="1415"/>
      <c r="G309" s="1407"/>
    </row>
    <row r="310" spans="1:8" s="115" customFormat="1" ht="44.25" customHeight="1">
      <c r="A310" s="1352" t="s">
        <v>1106</v>
      </c>
      <c r="B310" s="1667" t="s">
        <v>972</v>
      </c>
      <c r="C310" s="1669">
        <v>2240</v>
      </c>
      <c r="D310" s="190">
        <v>4822200</v>
      </c>
      <c r="E310" s="1498" t="s">
        <v>1102</v>
      </c>
      <c r="F310" s="1498" t="s">
        <v>111</v>
      </c>
      <c r="G310" s="1671" t="s">
        <v>57</v>
      </c>
    </row>
    <row r="311" spans="1:8" s="115" customFormat="1" ht="54" customHeight="1">
      <c r="A311" s="1353"/>
      <c r="B311" s="1668"/>
      <c r="C311" s="1670"/>
      <c r="D311" s="41" t="s">
        <v>973</v>
      </c>
      <c r="E311" s="1419"/>
      <c r="F311" s="1419"/>
      <c r="G311" s="1671"/>
    </row>
    <row r="312" spans="1:8" ht="48" customHeight="1">
      <c r="A312" s="1317" t="s">
        <v>970</v>
      </c>
      <c r="B312" s="10" t="s">
        <v>969</v>
      </c>
      <c r="C312" s="951">
        <v>2240</v>
      </c>
      <c r="D312" s="132">
        <v>3202500</v>
      </c>
      <c r="E312" s="1672" t="s">
        <v>1103</v>
      </c>
      <c r="F312" s="1253" t="s">
        <v>31</v>
      </c>
      <c r="G312" s="977" t="s">
        <v>57</v>
      </c>
    </row>
    <row r="313" spans="1:8" ht="36" customHeight="1">
      <c r="A313" s="1318"/>
      <c r="B313" s="11"/>
      <c r="C313" s="952"/>
      <c r="D313" s="100" t="s">
        <v>971</v>
      </c>
      <c r="E313" s="1673"/>
      <c r="F313" s="1270"/>
      <c r="G313" s="337"/>
    </row>
    <row r="314" spans="1:8" ht="48" customHeight="1">
      <c r="A314" s="1317" t="s">
        <v>1015</v>
      </c>
      <c r="B314" s="10" t="s">
        <v>1000</v>
      </c>
      <c r="C314" s="118">
        <v>2240</v>
      </c>
      <c r="D314" s="132">
        <v>3600000</v>
      </c>
      <c r="E314" s="16" t="s">
        <v>1013</v>
      </c>
      <c r="F314" s="15" t="s">
        <v>120</v>
      </c>
      <c r="G314" s="385" t="s">
        <v>57</v>
      </c>
    </row>
    <row r="315" spans="1:8" ht="25.5" customHeight="1">
      <c r="A315" s="1318"/>
      <c r="B315" s="11"/>
      <c r="C315" s="952"/>
      <c r="D315" s="100" t="s">
        <v>1014</v>
      </c>
      <c r="E315" s="925" t="s">
        <v>1020</v>
      </c>
      <c r="F315" s="19"/>
      <c r="G315" s="337"/>
    </row>
    <row r="316" spans="1:8" ht="54" customHeight="1">
      <c r="A316" s="1317" t="s">
        <v>1011</v>
      </c>
      <c r="B316" s="10" t="s">
        <v>1000</v>
      </c>
      <c r="C316" s="118">
        <v>2240</v>
      </c>
      <c r="D316" s="132">
        <v>270000</v>
      </c>
      <c r="E316" s="16" t="s">
        <v>1104</v>
      </c>
      <c r="F316" s="966" t="s">
        <v>110</v>
      </c>
      <c r="G316" s="385" t="s">
        <v>57</v>
      </c>
    </row>
    <row r="317" spans="1:8" ht="25.5" customHeight="1">
      <c r="A317" s="1318"/>
      <c r="B317" s="17"/>
      <c r="C317" s="118"/>
      <c r="D317" s="41" t="s">
        <v>1012</v>
      </c>
      <c r="E317" s="1044" t="s">
        <v>1020</v>
      </c>
      <c r="F317" s="15"/>
      <c r="G317" s="387"/>
    </row>
    <row r="318" spans="1:8" ht="42.75" customHeight="1">
      <c r="A318" s="1317" t="s">
        <v>1010</v>
      </c>
      <c r="B318" s="81" t="s">
        <v>1009</v>
      </c>
      <c r="C318" s="951">
        <v>2240</v>
      </c>
      <c r="D318" s="132">
        <v>3480000</v>
      </c>
      <c r="E318" s="7" t="s">
        <v>1003</v>
      </c>
      <c r="F318" s="955" t="s">
        <v>120</v>
      </c>
      <c r="G318" s="1426" t="s">
        <v>57</v>
      </c>
    </row>
    <row r="319" spans="1:8" ht="38.25" customHeight="1">
      <c r="A319" s="1318"/>
      <c r="B319" s="11"/>
      <c r="C319" s="73"/>
      <c r="D319" s="100" t="s">
        <v>1002</v>
      </c>
      <c r="E319" s="925" t="s">
        <v>1020</v>
      </c>
      <c r="F319" s="956"/>
      <c r="G319" s="1427"/>
    </row>
    <row r="320" spans="1:8" s="221" customFormat="1" ht="45" customHeight="1">
      <c r="A320" s="1249" t="s">
        <v>1004</v>
      </c>
      <c r="B320" s="1429" t="s">
        <v>1001</v>
      </c>
      <c r="C320" s="1251">
        <v>2240</v>
      </c>
      <c r="D320" s="132">
        <v>960000</v>
      </c>
      <c r="E320" s="1498" t="s">
        <v>1019</v>
      </c>
      <c r="F320" s="1253" t="s">
        <v>120</v>
      </c>
      <c r="G320" s="1375" t="s">
        <v>57</v>
      </c>
    </row>
    <row r="321" spans="1:8" s="221" customFormat="1" ht="27.75" customHeight="1">
      <c r="A321" s="1379"/>
      <c r="B321" s="1430"/>
      <c r="C321" s="1258"/>
      <c r="D321" s="948" t="s">
        <v>1005</v>
      </c>
      <c r="E321" s="1419"/>
      <c r="F321" s="1270"/>
      <c r="G321" s="1376"/>
    </row>
    <row r="322" spans="1:8" s="221" customFormat="1" ht="46.5" customHeight="1">
      <c r="A322" s="1249" t="s">
        <v>1007</v>
      </c>
      <c r="B322" s="1429" t="s">
        <v>1006</v>
      </c>
      <c r="C322" s="1251">
        <v>2240</v>
      </c>
      <c r="D322" s="132">
        <v>1500000</v>
      </c>
      <c r="E322" s="1498" t="s">
        <v>1017</v>
      </c>
      <c r="F322" s="1253" t="s">
        <v>120</v>
      </c>
      <c r="G322" s="1454" t="s">
        <v>57</v>
      </c>
    </row>
    <row r="323" spans="1:8" s="221" customFormat="1" ht="46.5" customHeight="1">
      <c r="A323" s="1379"/>
      <c r="B323" s="1430"/>
      <c r="C323" s="1258"/>
      <c r="D323" s="949" t="s">
        <v>1008</v>
      </c>
      <c r="E323" s="1419"/>
      <c r="F323" s="1270"/>
      <c r="G323" s="1455"/>
    </row>
    <row r="324" spans="1:8" s="221" customFormat="1" ht="32.25" customHeight="1">
      <c r="A324" s="1249" t="s">
        <v>1022</v>
      </c>
      <c r="B324" s="1429" t="s">
        <v>1016</v>
      </c>
      <c r="C324" s="1251">
        <v>2240</v>
      </c>
      <c r="D324" s="132">
        <v>5400000</v>
      </c>
      <c r="E324" s="1498" t="s">
        <v>1107</v>
      </c>
      <c r="F324" s="1253" t="s">
        <v>111</v>
      </c>
      <c r="G324" s="1454" t="s">
        <v>57</v>
      </c>
    </row>
    <row r="325" spans="1:8" s="221" customFormat="1" ht="36.75" customHeight="1">
      <c r="A325" s="1379"/>
      <c r="B325" s="1430"/>
      <c r="C325" s="1258"/>
      <c r="D325" s="88" t="s">
        <v>1018</v>
      </c>
      <c r="E325" s="1419"/>
      <c r="F325" s="1270"/>
      <c r="G325" s="1455"/>
    </row>
    <row r="326" spans="1:8" s="221" customFormat="1" ht="46.5" customHeight="1">
      <c r="A326" s="1249" t="s">
        <v>1021</v>
      </c>
      <c r="B326" s="1429" t="s">
        <v>804</v>
      </c>
      <c r="C326" s="1251">
        <v>2240</v>
      </c>
      <c r="D326" s="132">
        <v>550000</v>
      </c>
      <c r="E326" s="1498" t="s">
        <v>1107</v>
      </c>
      <c r="F326" s="1253" t="s">
        <v>111</v>
      </c>
      <c r="G326" s="1454" t="s">
        <v>57</v>
      </c>
    </row>
    <row r="327" spans="1:8" s="221" customFormat="1" ht="28.5" customHeight="1">
      <c r="A327" s="1379"/>
      <c r="B327" s="1430"/>
      <c r="C327" s="1258"/>
      <c r="D327" s="88" t="s">
        <v>1023</v>
      </c>
      <c r="E327" s="1419"/>
      <c r="F327" s="1270"/>
      <c r="G327" s="1455"/>
    </row>
    <row r="328" spans="1:8" s="221" customFormat="1" ht="46.5" customHeight="1">
      <c r="A328" s="1249" t="s">
        <v>1024</v>
      </c>
      <c r="B328" s="1007" t="s">
        <v>804</v>
      </c>
      <c r="C328" s="1008">
        <v>2240</v>
      </c>
      <c r="D328" s="132">
        <v>390000</v>
      </c>
      <c r="E328" s="1498" t="s">
        <v>1108</v>
      </c>
      <c r="F328" s="1253" t="s">
        <v>111</v>
      </c>
      <c r="G328" s="1454" t="s">
        <v>57</v>
      </c>
    </row>
    <row r="329" spans="1:8" s="221" customFormat="1" ht="32.25" customHeight="1">
      <c r="A329" s="1379"/>
      <c r="B329" s="1007"/>
      <c r="C329" s="1008"/>
      <c r="D329" s="88" t="s">
        <v>1025</v>
      </c>
      <c r="E329" s="1419"/>
      <c r="F329" s="1270"/>
      <c r="G329" s="1455"/>
    </row>
    <row r="330" spans="1:8" ht="47.25" customHeight="1">
      <c r="A330" s="373" t="s">
        <v>49</v>
      </c>
      <c r="B330" s="10" t="s">
        <v>190</v>
      </c>
      <c r="C330" s="951">
        <v>2240</v>
      </c>
      <c r="D330" s="132">
        <v>94000</v>
      </c>
      <c r="E330" s="998" t="s">
        <v>1094</v>
      </c>
      <c r="F330" s="1253" t="s">
        <v>111</v>
      </c>
      <c r="G330" s="1426" t="s">
        <v>57</v>
      </c>
    </row>
    <row r="331" spans="1:8" ht="30.75" customHeight="1">
      <c r="A331" s="368"/>
      <c r="B331" s="11"/>
      <c r="C331" s="73"/>
      <c r="D331" s="120" t="s">
        <v>974</v>
      </c>
      <c r="E331" s="1005"/>
      <c r="F331" s="1270"/>
      <c r="G331" s="1427"/>
      <c r="H331" s="92"/>
    </row>
    <row r="332" spans="1:8" ht="67.5" hidden="1" customHeight="1">
      <c r="A332" s="1572" t="s">
        <v>441</v>
      </c>
      <c r="B332" s="1584" t="s">
        <v>442</v>
      </c>
      <c r="C332" s="118">
        <v>2240</v>
      </c>
      <c r="D332" s="160">
        <v>0</v>
      </c>
      <c r="E332" s="1576" t="s">
        <v>28</v>
      </c>
      <c r="F332" s="1269" t="s">
        <v>120</v>
      </c>
      <c r="G332" s="1428" t="s">
        <v>57</v>
      </c>
    </row>
    <row r="333" spans="1:8" ht="33.75" hidden="1" customHeight="1">
      <c r="A333" s="1573"/>
      <c r="B333" s="1291"/>
      <c r="C333" s="198"/>
      <c r="D333" s="158" t="s">
        <v>385</v>
      </c>
      <c r="E333" s="1268"/>
      <c r="F333" s="1270"/>
      <c r="G333" s="1428"/>
    </row>
    <row r="334" spans="1:8" ht="102" hidden="1" customHeight="1">
      <c r="A334" s="1281" t="s">
        <v>446</v>
      </c>
      <c r="B334" s="1569" t="s">
        <v>445</v>
      </c>
      <c r="C334" s="1251">
        <v>2240</v>
      </c>
      <c r="D334" s="80">
        <v>0</v>
      </c>
      <c r="E334" s="1269" t="s">
        <v>397</v>
      </c>
      <c r="F334" s="1301" t="s">
        <v>29</v>
      </c>
      <c r="G334" s="1330" t="s">
        <v>62</v>
      </c>
    </row>
    <row r="335" spans="1:8" ht="97.5" hidden="1" customHeight="1">
      <c r="A335" s="1282"/>
      <c r="B335" s="1432"/>
      <c r="C335" s="1258"/>
      <c r="D335" s="100" t="s">
        <v>376</v>
      </c>
      <c r="E335" s="1270"/>
      <c r="F335" s="1302"/>
      <c r="G335" s="1331"/>
    </row>
    <row r="336" spans="1:8" ht="33.75" hidden="1" customHeight="1">
      <c r="A336" s="1281" t="s">
        <v>448</v>
      </c>
      <c r="B336" s="1569" t="s">
        <v>447</v>
      </c>
      <c r="C336" s="1251">
        <v>2240</v>
      </c>
      <c r="D336" s="80">
        <v>0</v>
      </c>
      <c r="E336" s="1269" t="s">
        <v>397</v>
      </c>
      <c r="F336" s="1301" t="s">
        <v>29</v>
      </c>
      <c r="G336" s="1330" t="s">
        <v>57</v>
      </c>
    </row>
    <row r="337" spans="1:9" ht="29.25" hidden="1" customHeight="1">
      <c r="A337" s="1282"/>
      <c r="B337" s="1432"/>
      <c r="C337" s="1258"/>
      <c r="D337" s="100" t="s">
        <v>406</v>
      </c>
      <c r="E337" s="1270"/>
      <c r="F337" s="1302"/>
      <c r="G337" s="1331"/>
    </row>
    <row r="338" spans="1:9" ht="52.5" hidden="1" customHeight="1">
      <c r="A338" s="1245" t="s">
        <v>546</v>
      </c>
      <c r="B338" s="10" t="s">
        <v>547</v>
      </c>
      <c r="C338" s="1293">
        <v>2240</v>
      </c>
      <c r="D338" s="116">
        <v>0</v>
      </c>
      <c r="E338" s="1423" t="s">
        <v>14</v>
      </c>
      <c r="F338" s="1253" t="s">
        <v>248</v>
      </c>
      <c r="G338" s="1338" t="s">
        <v>63</v>
      </c>
    </row>
    <row r="339" spans="1:9" ht="57" hidden="1" customHeight="1">
      <c r="A339" s="1246"/>
      <c r="B339" s="11"/>
      <c r="C339" s="1294"/>
      <c r="D339" s="100" t="s">
        <v>548</v>
      </c>
      <c r="E339" s="1424"/>
      <c r="F339" s="1270"/>
      <c r="G339" s="1339"/>
    </row>
    <row r="340" spans="1:9" ht="42.75" customHeight="1">
      <c r="A340" s="1510" t="s">
        <v>791</v>
      </c>
      <c r="B340" s="1305" t="s">
        <v>986</v>
      </c>
      <c r="C340" s="1313">
        <v>2240</v>
      </c>
      <c r="D340" s="143">
        <f>5841.6-1.6</f>
        <v>5840</v>
      </c>
      <c r="E340" s="1309" t="s">
        <v>1109</v>
      </c>
      <c r="F340" s="1309" t="s">
        <v>837</v>
      </c>
      <c r="G340" s="1674" t="s">
        <v>62</v>
      </c>
      <c r="H340" s="156">
        <v>-1.6</v>
      </c>
      <c r="I340" s="156" t="s">
        <v>1033</v>
      </c>
    </row>
    <row r="341" spans="1:9" ht="38.25" customHeight="1">
      <c r="A341" s="1511"/>
      <c r="B341" s="1384"/>
      <c r="C341" s="1314"/>
      <c r="D341" s="100" t="s">
        <v>1034</v>
      </c>
      <c r="E341" s="1263"/>
      <c r="F341" s="1263"/>
      <c r="G341" s="1675"/>
      <c r="H341" s="156"/>
      <c r="I341" s="156"/>
    </row>
    <row r="342" spans="1:9" ht="63" customHeight="1">
      <c r="A342" s="1278" t="s">
        <v>984</v>
      </c>
      <c r="B342" s="1429" t="s">
        <v>980</v>
      </c>
      <c r="C342" s="1251">
        <v>2240</v>
      </c>
      <c r="D342" s="143">
        <v>9400</v>
      </c>
      <c r="E342" s="1269" t="s">
        <v>1094</v>
      </c>
      <c r="F342" s="1301" t="s">
        <v>227</v>
      </c>
      <c r="G342" s="1330" t="s">
        <v>57</v>
      </c>
    </row>
    <row r="343" spans="1:9" ht="29.25" customHeight="1">
      <c r="A343" s="1279"/>
      <c r="B343" s="1430"/>
      <c r="C343" s="1258"/>
      <c r="D343" s="41" t="s">
        <v>985</v>
      </c>
      <c r="E343" s="1270"/>
      <c r="F343" s="1302"/>
      <c r="G343" s="1331"/>
    </row>
    <row r="344" spans="1:9" ht="44.25" customHeight="1">
      <c r="A344" s="1281" t="s">
        <v>458</v>
      </c>
      <c r="B344" s="1429" t="s">
        <v>987</v>
      </c>
      <c r="C344" s="1251">
        <v>2240</v>
      </c>
      <c r="D344" s="132">
        <v>190000</v>
      </c>
      <c r="E344" s="1263" t="s">
        <v>1094</v>
      </c>
      <c r="F344" s="1301" t="s">
        <v>29</v>
      </c>
      <c r="G344" s="1338" t="s">
        <v>62</v>
      </c>
      <c r="H344" s="92"/>
    </row>
    <row r="345" spans="1:9" ht="26.25" customHeight="1">
      <c r="A345" s="1282"/>
      <c r="B345" s="1430"/>
      <c r="C345" s="1258"/>
      <c r="D345" s="150" t="s">
        <v>979</v>
      </c>
      <c r="E345" s="1264"/>
      <c r="F345" s="1302"/>
      <c r="G345" s="1339"/>
    </row>
    <row r="346" spans="1:9" ht="21.75" customHeight="1">
      <c r="A346" s="1281" t="s">
        <v>982</v>
      </c>
      <c r="B346" s="1429" t="s">
        <v>980</v>
      </c>
      <c r="C346" s="1251">
        <v>2240</v>
      </c>
      <c r="D346" s="132">
        <v>62500</v>
      </c>
      <c r="E346" s="1263" t="s">
        <v>1094</v>
      </c>
      <c r="F346" s="1301" t="s">
        <v>279</v>
      </c>
      <c r="G346" s="1426" t="s">
        <v>62</v>
      </c>
    </row>
    <row r="347" spans="1:9" ht="48.75" customHeight="1">
      <c r="A347" s="1282"/>
      <c r="B347" s="1430"/>
      <c r="C347" s="1258"/>
      <c r="D347" s="150" t="s">
        <v>975</v>
      </c>
      <c r="E347" s="1264"/>
      <c r="F347" s="1302"/>
      <c r="G347" s="1427"/>
    </row>
    <row r="348" spans="1:9" ht="59.25" customHeight="1">
      <c r="A348" s="1278" t="s">
        <v>983</v>
      </c>
      <c r="B348" s="1429" t="s">
        <v>981</v>
      </c>
      <c r="C348" s="1251">
        <v>2240</v>
      </c>
      <c r="D348" s="132">
        <v>50000</v>
      </c>
      <c r="E348" s="1263" t="s">
        <v>1094</v>
      </c>
      <c r="F348" s="1301" t="s">
        <v>279</v>
      </c>
      <c r="G348" s="1426" t="s">
        <v>57</v>
      </c>
    </row>
    <row r="349" spans="1:9" ht="27.75" customHeight="1">
      <c r="A349" s="1279"/>
      <c r="B349" s="1430"/>
      <c r="C349" s="1258"/>
      <c r="D349" s="150" t="s">
        <v>978</v>
      </c>
      <c r="E349" s="1264"/>
      <c r="F349" s="1302"/>
      <c r="G349" s="1427"/>
    </row>
    <row r="350" spans="1:9" ht="51.75" customHeight="1">
      <c r="A350" s="1278" t="s">
        <v>988</v>
      </c>
      <c r="B350" s="1000" t="s">
        <v>980</v>
      </c>
      <c r="C350" s="972">
        <v>2240</v>
      </c>
      <c r="D350" s="132">
        <v>480000</v>
      </c>
      <c r="E350" s="1309" t="s">
        <v>977</v>
      </c>
      <c r="F350" s="1301" t="s">
        <v>121</v>
      </c>
      <c r="G350" s="1426" t="s">
        <v>57</v>
      </c>
    </row>
    <row r="351" spans="1:9" ht="24" customHeight="1">
      <c r="A351" s="1279"/>
      <c r="B351" s="1001"/>
      <c r="C351" s="973"/>
      <c r="D351" s="150" t="s">
        <v>976</v>
      </c>
      <c r="E351" s="1263"/>
      <c r="F351" s="1302"/>
      <c r="G351" s="1427"/>
    </row>
    <row r="352" spans="1:9" ht="45.75" customHeight="1">
      <c r="A352" s="1593" t="s">
        <v>989</v>
      </c>
      <c r="B352" s="1305" t="s">
        <v>795</v>
      </c>
      <c r="C352" s="1313">
        <v>2240</v>
      </c>
      <c r="D352" s="132">
        <v>2302400</v>
      </c>
      <c r="E352" s="1263" t="s">
        <v>1094</v>
      </c>
      <c r="F352" s="1309" t="s">
        <v>121</v>
      </c>
      <c r="G352" s="1591" t="s">
        <v>874</v>
      </c>
    </row>
    <row r="353" spans="1:9" ht="40.5" customHeight="1">
      <c r="A353" s="1594"/>
      <c r="B353" s="1384"/>
      <c r="C353" s="1314"/>
      <c r="D353" s="150" t="s">
        <v>990</v>
      </c>
      <c r="E353" s="1264"/>
      <c r="F353" s="1263"/>
      <c r="G353" s="1592"/>
    </row>
    <row r="354" spans="1:9" ht="31.5" customHeight="1">
      <c r="A354" s="1593" t="s">
        <v>992</v>
      </c>
      <c r="B354" s="1305" t="s">
        <v>991</v>
      </c>
      <c r="C354" s="1313">
        <v>2240</v>
      </c>
      <c r="D354" s="132">
        <v>418000</v>
      </c>
      <c r="E354" s="1263" t="s">
        <v>1094</v>
      </c>
      <c r="F354" s="1309" t="s">
        <v>111</v>
      </c>
      <c r="G354" s="1591" t="s">
        <v>872</v>
      </c>
    </row>
    <row r="355" spans="1:9" ht="51.75" customHeight="1">
      <c r="A355" s="1594"/>
      <c r="B355" s="1384"/>
      <c r="C355" s="1314"/>
      <c r="D355" s="150" t="s">
        <v>993</v>
      </c>
      <c r="E355" s="1264"/>
      <c r="F355" s="1263"/>
      <c r="G355" s="1592"/>
    </row>
    <row r="356" spans="1:9" ht="31.5" customHeight="1">
      <c r="A356" s="1278" t="s">
        <v>1027</v>
      </c>
      <c r="B356" s="1007" t="s">
        <v>1026</v>
      </c>
      <c r="C356" s="1008">
        <v>2240</v>
      </c>
      <c r="D356" s="132">
        <v>4000</v>
      </c>
      <c r="E356" s="1270" t="s">
        <v>1094</v>
      </c>
      <c r="F356" s="955" t="s">
        <v>248</v>
      </c>
      <c r="G356" s="940" t="s">
        <v>57</v>
      </c>
    </row>
    <row r="357" spans="1:9" ht="46.5" customHeight="1">
      <c r="A357" s="1279"/>
      <c r="B357" s="969"/>
      <c r="C357" s="1008"/>
      <c r="D357" s="88" t="s">
        <v>1028</v>
      </c>
      <c r="E357" s="1382"/>
      <c r="F357" s="956"/>
      <c r="G357" s="941"/>
    </row>
    <row r="358" spans="1:9" ht="41.25" customHeight="1">
      <c r="A358" s="1278" t="s">
        <v>1110</v>
      </c>
      <c r="B358" s="1007" t="s">
        <v>856</v>
      </c>
      <c r="C358" s="1008">
        <v>2240</v>
      </c>
      <c r="D358" s="223">
        <v>11200000</v>
      </c>
      <c r="E358" s="1382" t="s">
        <v>1094</v>
      </c>
      <c r="F358" s="884" t="s">
        <v>31</v>
      </c>
      <c r="G358" s="942" t="s">
        <v>1074</v>
      </c>
    </row>
    <row r="359" spans="1:9" ht="41.25" customHeight="1">
      <c r="A359" s="1280"/>
      <c r="B359" s="1007"/>
      <c r="C359" s="1008"/>
      <c r="D359" s="885" t="s">
        <v>1075</v>
      </c>
      <c r="E359" s="1382"/>
      <c r="F359" s="886"/>
      <c r="G359" s="941"/>
      <c r="H359" t="s">
        <v>1076</v>
      </c>
      <c r="I359" t="s">
        <v>809</v>
      </c>
    </row>
    <row r="360" spans="1:9" ht="41.25" hidden="1" customHeight="1">
      <c r="A360" s="1597" t="s">
        <v>861</v>
      </c>
      <c r="B360" s="1429" t="s">
        <v>856</v>
      </c>
      <c r="C360" s="1251">
        <v>2240</v>
      </c>
      <c r="D360" s="223">
        <v>0</v>
      </c>
      <c r="E360" s="1270" t="s">
        <v>512</v>
      </c>
      <c r="F360" s="887" t="s">
        <v>342</v>
      </c>
      <c r="G360" s="968" t="s">
        <v>57</v>
      </c>
    </row>
    <row r="361" spans="1:9" ht="41.25" hidden="1" customHeight="1">
      <c r="A361" s="1598"/>
      <c r="B361" s="1430"/>
      <c r="C361" s="1258"/>
      <c r="D361" s="885" t="s">
        <v>816</v>
      </c>
      <c r="E361" s="1253"/>
      <c r="F361" s="887"/>
      <c r="G361" s="968"/>
    </row>
    <row r="362" spans="1:9" ht="39" hidden="1" customHeight="1">
      <c r="A362" s="1031" t="s">
        <v>600</v>
      </c>
      <c r="B362" s="10" t="s">
        <v>601</v>
      </c>
      <c r="C362" s="951">
        <v>2240</v>
      </c>
      <c r="D362" s="125">
        <v>0</v>
      </c>
      <c r="E362" s="1423" t="s">
        <v>604</v>
      </c>
      <c r="F362" s="1433"/>
      <c r="G362" s="1338" t="s">
        <v>603</v>
      </c>
    </row>
    <row r="363" spans="1:9" ht="63" hidden="1" customHeight="1">
      <c r="A363" s="1032"/>
      <c r="B363" s="11"/>
      <c r="C363" s="73"/>
      <c r="D363" s="100" t="s">
        <v>602</v>
      </c>
      <c r="E363" s="1424"/>
      <c r="F363" s="1434"/>
      <c r="G363" s="1339"/>
      <c r="H363" s="92"/>
    </row>
    <row r="364" spans="1:9" ht="29.25" hidden="1" customHeight="1">
      <c r="A364" s="1031" t="s">
        <v>242</v>
      </c>
      <c r="B364" s="119" t="s">
        <v>241</v>
      </c>
      <c r="C364" s="951">
        <v>2240</v>
      </c>
      <c r="D364" s="132">
        <v>0</v>
      </c>
      <c r="E364" s="1267" t="s">
        <v>200</v>
      </c>
      <c r="F364" s="966" t="s">
        <v>227</v>
      </c>
      <c r="G364" s="1338" t="s">
        <v>57</v>
      </c>
      <c r="H364" s="92"/>
    </row>
    <row r="365" spans="1:9" ht="29.25" hidden="1" customHeight="1">
      <c r="A365" s="1032"/>
      <c r="B365" s="11"/>
      <c r="C365" s="73"/>
      <c r="D365" s="124" t="s">
        <v>235</v>
      </c>
      <c r="E365" s="1268"/>
      <c r="F365" s="966"/>
      <c r="G365" s="1339"/>
      <c r="H365" s="92"/>
    </row>
    <row r="366" spans="1:9" ht="29.25" hidden="1" customHeight="1">
      <c r="A366" s="382" t="s">
        <v>252</v>
      </c>
      <c r="B366" s="129" t="s">
        <v>253</v>
      </c>
      <c r="C366" s="118">
        <v>2240</v>
      </c>
      <c r="D366" s="133">
        <v>0</v>
      </c>
      <c r="E366" s="1423" t="s">
        <v>200</v>
      </c>
      <c r="F366" s="966" t="s">
        <v>227</v>
      </c>
      <c r="G366" s="1338" t="s">
        <v>57</v>
      </c>
      <c r="H366" s="92"/>
    </row>
    <row r="367" spans="1:9" ht="29.25" hidden="1" customHeight="1">
      <c r="A367" s="1032"/>
      <c r="B367" s="11"/>
      <c r="C367" s="73"/>
      <c r="D367" s="120" t="s">
        <v>234</v>
      </c>
      <c r="E367" s="1424"/>
      <c r="F367" s="956"/>
      <c r="G367" s="1339"/>
      <c r="H367" s="92"/>
    </row>
    <row r="368" spans="1:9" ht="52.5" hidden="1" customHeight="1">
      <c r="A368" s="1281" t="s">
        <v>459</v>
      </c>
      <c r="B368" s="1431" t="s">
        <v>451</v>
      </c>
      <c r="C368" s="1251">
        <v>2240</v>
      </c>
      <c r="D368" s="143">
        <v>0</v>
      </c>
      <c r="E368" s="1269" t="s">
        <v>397</v>
      </c>
      <c r="F368" s="1301" t="s">
        <v>121</v>
      </c>
      <c r="G368" s="1428" t="s">
        <v>57</v>
      </c>
      <c r="H368" s="92"/>
    </row>
    <row r="369" spans="1:8" ht="29.25" hidden="1" customHeight="1">
      <c r="A369" s="1282"/>
      <c r="B369" s="1432"/>
      <c r="C369" s="1258"/>
      <c r="D369" s="124" t="s">
        <v>407</v>
      </c>
      <c r="E369" s="1270"/>
      <c r="F369" s="1302"/>
      <c r="G369" s="1339"/>
      <c r="H369" s="92"/>
    </row>
    <row r="370" spans="1:8" ht="29.25" hidden="1" customHeight="1">
      <c r="A370" s="1281" t="s">
        <v>460</v>
      </c>
      <c r="B370" s="1431" t="s">
        <v>452</v>
      </c>
      <c r="C370" s="1251">
        <v>2240</v>
      </c>
      <c r="D370" s="133">
        <v>0</v>
      </c>
      <c r="E370" s="1269" t="s">
        <v>268</v>
      </c>
      <c r="F370" s="1301" t="s">
        <v>110</v>
      </c>
      <c r="G370" s="1428" t="s">
        <v>57</v>
      </c>
      <c r="H370" s="92"/>
    </row>
    <row r="371" spans="1:8" ht="49.5" hidden="1" customHeight="1">
      <c r="A371" s="1282"/>
      <c r="B371" s="1432"/>
      <c r="C371" s="1258"/>
      <c r="D371" s="124" t="s">
        <v>383</v>
      </c>
      <c r="E371" s="1270"/>
      <c r="F371" s="1302"/>
      <c r="G371" s="1339"/>
      <c r="H371" s="92"/>
    </row>
    <row r="372" spans="1:8" ht="43.5" hidden="1" customHeight="1">
      <c r="A372" s="382" t="s">
        <v>382</v>
      </c>
      <c r="B372" s="119" t="s">
        <v>284</v>
      </c>
      <c r="C372" s="118">
        <v>2240</v>
      </c>
      <c r="D372" s="133">
        <v>0</v>
      </c>
      <c r="E372" s="1441" t="s">
        <v>14</v>
      </c>
      <c r="F372" s="966" t="s">
        <v>279</v>
      </c>
      <c r="G372" s="1428" t="s">
        <v>57</v>
      </c>
      <c r="H372" s="92"/>
    </row>
    <row r="373" spans="1:8" ht="47.25" hidden="1" customHeight="1">
      <c r="A373" s="1032"/>
      <c r="B373" s="11"/>
      <c r="C373" s="73"/>
      <c r="D373" s="124" t="s">
        <v>285</v>
      </c>
      <c r="E373" s="1424"/>
      <c r="F373" s="956"/>
      <c r="G373" s="1339"/>
      <c r="H373" s="92"/>
    </row>
    <row r="374" spans="1:8" ht="29.25" hidden="1" customHeight="1">
      <c r="A374" s="382" t="s">
        <v>286</v>
      </c>
      <c r="B374" s="135" t="s">
        <v>291</v>
      </c>
      <c r="C374" s="118">
        <v>2240</v>
      </c>
      <c r="D374" s="133">
        <v>0</v>
      </c>
      <c r="E374" s="1441" t="s">
        <v>85</v>
      </c>
      <c r="F374" s="966" t="s">
        <v>279</v>
      </c>
      <c r="G374" s="1428" t="s">
        <v>62</v>
      </c>
      <c r="H374" s="92"/>
    </row>
    <row r="375" spans="1:8" ht="45" hidden="1" customHeight="1">
      <c r="A375" s="1032"/>
      <c r="B375" s="11"/>
      <c r="C375" s="73"/>
      <c r="D375" s="124" t="s">
        <v>363</v>
      </c>
      <c r="E375" s="1424"/>
      <c r="F375" s="956"/>
      <c r="G375" s="1339"/>
      <c r="H375" s="92"/>
    </row>
    <row r="376" spans="1:8" ht="45" hidden="1" customHeight="1">
      <c r="A376" s="382" t="s">
        <v>286</v>
      </c>
      <c r="B376" s="135" t="s">
        <v>291</v>
      </c>
      <c r="C376" s="118">
        <v>2240</v>
      </c>
      <c r="D376" s="133">
        <v>0</v>
      </c>
      <c r="E376" s="1441" t="s">
        <v>85</v>
      </c>
      <c r="F376" s="966" t="s">
        <v>342</v>
      </c>
      <c r="G376" s="1428" t="s">
        <v>369</v>
      </c>
      <c r="H376" s="92"/>
    </row>
    <row r="377" spans="1:8" ht="45" hidden="1" customHeight="1">
      <c r="A377" s="1032"/>
      <c r="B377" s="11"/>
      <c r="C377" s="73"/>
      <c r="D377" s="150" t="s">
        <v>353</v>
      </c>
      <c r="E377" s="1424"/>
      <c r="F377" s="956"/>
      <c r="G377" s="1339"/>
      <c r="H377" s="92"/>
    </row>
    <row r="378" spans="1:8" ht="45" hidden="1" customHeight="1">
      <c r="A378" s="1281" t="s">
        <v>461</v>
      </c>
      <c r="B378" s="1585" t="s">
        <v>453</v>
      </c>
      <c r="C378" s="1251">
        <v>2240</v>
      </c>
      <c r="D378" s="133">
        <v>0</v>
      </c>
      <c r="E378" s="1441" t="s">
        <v>268</v>
      </c>
      <c r="F378" s="1301" t="s">
        <v>120</v>
      </c>
      <c r="G378" s="1428" t="s">
        <v>62</v>
      </c>
      <c r="H378" s="92"/>
    </row>
    <row r="379" spans="1:8" ht="45" hidden="1" customHeight="1">
      <c r="A379" s="1282"/>
      <c r="B379" s="1586"/>
      <c r="C379" s="1258"/>
      <c r="D379" s="124" t="s">
        <v>380</v>
      </c>
      <c r="E379" s="1424"/>
      <c r="F379" s="1302"/>
      <c r="G379" s="1339"/>
      <c r="H379" s="92"/>
    </row>
    <row r="380" spans="1:8" s="221" customFormat="1" ht="45" hidden="1" customHeight="1">
      <c r="A380" s="1574" t="s">
        <v>462</v>
      </c>
      <c r="B380" s="224" t="s">
        <v>454</v>
      </c>
      <c r="C380" s="207">
        <v>2240</v>
      </c>
      <c r="D380" s="225">
        <v>0</v>
      </c>
      <c r="E380" s="1447" t="s">
        <v>14</v>
      </c>
      <c r="F380" s="966" t="s">
        <v>121</v>
      </c>
      <c r="G380" s="1387" t="s">
        <v>62</v>
      </c>
      <c r="H380" s="220"/>
    </row>
    <row r="381" spans="1:8" s="221" customFormat="1" ht="45" hidden="1" customHeight="1">
      <c r="A381" s="1575"/>
      <c r="B381" s="14"/>
      <c r="C381" s="197"/>
      <c r="D381" s="226" t="s">
        <v>371</v>
      </c>
      <c r="E381" s="1448"/>
      <c r="F381" s="956"/>
      <c r="G381" s="1376"/>
      <c r="H381" s="220"/>
    </row>
    <row r="382" spans="1:8" ht="45" hidden="1" customHeight="1">
      <c r="A382" s="1247" t="s">
        <v>464</v>
      </c>
      <c r="B382" s="1589" t="s">
        <v>463</v>
      </c>
      <c r="C382" s="118">
        <v>2240</v>
      </c>
      <c r="D382" s="133">
        <v>0</v>
      </c>
      <c r="E382" s="1441" t="s">
        <v>14</v>
      </c>
      <c r="F382" s="966" t="s">
        <v>110</v>
      </c>
      <c r="G382" s="1428" t="s">
        <v>62</v>
      </c>
      <c r="H382" s="92"/>
    </row>
    <row r="383" spans="1:8" ht="45" hidden="1" customHeight="1">
      <c r="A383" s="1248"/>
      <c r="B383" s="1590"/>
      <c r="C383" s="73"/>
      <c r="D383" s="124" t="s">
        <v>386</v>
      </c>
      <c r="E383" s="1424"/>
      <c r="F383" s="956"/>
      <c r="G383" s="1339"/>
      <c r="H383" s="92"/>
    </row>
    <row r="384" spans="1:8" ht="45" hidden="1" customHeight="1">
      <c r="A384" s="382" t="s">
        <v>288</v>
      </c>
      <c r="B384" s="119" t="s">
        <v>289</v>
      </c>
      <c r="C384" s="118">
        <v>2240</v>
      </c>
      <c r="D384" s="133">
        <v>0</v>
      </c>
      <c r="E384" s="1441" t="s">
        <v>268</v>
      </c>
      <c r="F384" s="966" t="s">
        <v>279</v>
      </c>
      <c r="G384" s="1428" t="s">
        <v>62</v>
      </c>
      <c r="H384" s="92"/>
    </row>
    <row r="385" spans="1:12" ht="45" hidden="1" customHeight="1">
      <c r="A385" s="1032"/>
      <c r="B385" s="11"/>
      <c r="C385" s="73"/>
      <c r="D385" s="124" t="s">
        <v>287</v>
      </c>
      <c r="E385" s="1424"/>
      <c r="F385" s="956"/>
      <c r="G385" s="1339"/>
      <c r="H385" s="92"/>
    </row>
    <row r="386" spans="1:12" ht="55.5" hidden="1" customHeight="1">
      <c r="A386" s="1283" t="s">
        <v>466</v>
      </c>
      <c r="B386" s="1587" t="s">
        <v>465</v>
      </c>
      <c r="C386" s="228">
        <v>2240</v>
      </c>
      <c r="D386" s="229">
        <v>0</v>
      </c>
      <c r="E386" s="1265" t="s">
        <v>14</v>
      </c>
      <c r="F386" s="219" t="s">
        <v>110</v>
      </c>
      <c r="G386" s="1445" t="s">
        <v>62</v>
      </c>
      <c r="H386" s="92"/>
    </row>
    <row r="387" spans="1:12" ht="45" hidden="1" customHeight="1">
      <c r="A387" s="1284"/>
      <c r="B387" s="1588"/>
      <c r="C387" s="230"/>
      <c r="D387" s="231" t="s">
        <v>290</v>
      </c>
      <c r="E387" s="1266"/>
      <c r="F387" s="247"/>
      <c r="G387" s="1446"/>
      <c r="H387" s="92"/>
    </row>
    <row r="388" spans="1:12" ht="45" hidden="1" customHeight="1">
      <c r="A388" s="1281" t="s">
        <v>467</v>
      </c>
      <c r="B388" s="1585" t="s">
        <v>468</v>
      </c>
      <c r="C388" s="1251">
        <v>2240</v>
      </c>
      <c r="D388" s="133">
        <v>0</v>
      </c>
      <c r="E388" s="1441" t="s">
        <v>268</v>
      </c>
      <c r="F388" s="1301" t="s">
        <v>110</v>
      </c>
      <c r="G388" s="1428" t="s">
        <v>57</v>
      </c>
      <c r="H388" s="92"/>
    </row>
    <row r="389" spans="1:12" ht="45" hidden="1" customHeight="1">
      <c r="A389" s="1282"/>
      <c r="B389" s="1586"/>
      <c r="C389" s="1258"/>
      <c r="D389" s="124" t="s">
        <v>381</v>
      </c>
      <c r="E389" s="1424"/>
      <c r="F389" s="1302"/>
      <c r="G389" s="1339"/>
      <c r="H389" s="92"/>
    </row>
    <row r="390" spans="1:12" ht="42.75" hidden="1" customHeight="1">
      <c r="A390" s="1281" t="s">
        <v>470</v>
      </c>
      <c r="B390" s="1585" t="s">
        <v>469</v>
      </c>
      <c r="C390" s="1251">
        <v>2240</v>
      </c>
      <c r="D390" s="133">
        <v>0</v>
      </c>
      <c r="E390" s="1269" t="s">
        <v>397</v>
      </c>
      <c r="F390" s="1301" t="s">
        <v>120</v>
      </c>
      <c r="G390" s="1428" t="s">
        <v>62</v>
      </c>
      <c r="H390" s="92"/>
    </row>
    <row r="391" spans="1:12" ht="51.75" hidden="1" customHeight="1">
      <c r="A391" s="1282"/>
      <c r="B391" s="1586"/>
      <c r="C391" s="1258"/>
      <c r="D391" s="126" t="s">
        <v>384</v>
      </c>
      <c r="E391" s="1270"/>
      <c r="F391" s="1302"/>
      <c r="G391" s="1339"/>
      <c r="H391" s="92"/>
    </row>
    <row r="392" spans="1:12" ht="41.25" hidden="1" customHeight="1">
      <c r="A392" s="1245" t="s">
        <v>134</v>
      </c>
      <c r="B392" s="81" t="s">
        <v>135</v>
      </c>
      <c r="C392" s="1475">
        <v>2240</v>
      </c>
      <c r="D392" s="36">
        <v>0</v>
      </c>
      <c r="E392" s="1679" t="s">
        <v>122</v>
      </c>
      <c r="F392" s="1422" t="s">
        <v>120</v>
      </c>
      <c r="G392" s="389" t="s">
        <v>119</v>
      </c>
    </row>
    <row r="393" spans="1:12" ht="20.25" hidden="1" customHeight="1">
      <c r="A393" s="1246"/>
      <c r="B393" s="76"/>
      <c r="C393" s="1476"/>
      <c r="D393" s="46" t="s">
        <v>136</v>
      </c>
      <c r="E393" s="1680"/>
      <c r="F393" s="1415"/>
      <c r="G393" s="1036"/>
    </row>
    <row r="394" spans="1:12" ht="55.5" hidden="1" customHeight="1">
      <c r="A394" s="1245" t="s">
        <v>137</v>
      </c>
      <c r="B394" s="81" t="s">
        <v>123</v>
      </c>
      <c r="C394" s="1293">
        <v>2240</v>
      </c>
      <c r="D394" s="36">
        <v>0</v>
      </c>
      <c r="E394" s="1301" t="s">
        <v>122</v>
      </c>
      <c r="F394" s="1422" t="s">
        <v>120</v>
      </c>
      <c r="G394" s="389" t="s">
        <v>119</v>
      </c>
    </row>
    <row r="395" spans="1:12" ht="29.25" hidden="1" customHeight="1">
      <c r="A395" s="1246"/>
      <c r="B395" s="76"/>
      <c r="C395" s="1294"/>
      <c r="D395" s="46" t="s">
        <v>138</v>
      </c>
      <c r="E395" s="1302"/>
      <c r="F395" s="1415"/>
      <c r="G395" s="1036"/>
      <c r="I395" s="92"/>
      <c r="K395" s="92"/>
    </row>
    <row r="396" spans="1:12" ht="27" customHeight="1" thickBot="1">
      <c r="A396" s="421" t="s">
        <v>16</v>
      </c>
      <c r="B396" s="191"/>
      <c r="C396" s="192"/>
      <c r="D396" s="205">
        <f>D214+D216+D218+D224+D226+D228+D240+D246+D248+D254+D262+D264+D268+D278+D280+D310+D312+D314+D316+D318+D320+D322+D324+D326+D328+D330+D340+D342+D344+D346+D348+D350+D352+D354+D356+D358</f>
        <v>78469800</v>
      </c>
      <c r="E396" s="192"/>
      <c r="F396" s="192"/>
      <c r="G396" s="193"/>
      <c r="H396" s="93">
        <v>67269800</v>
      </c>
      <c r="I396" s="47">
        <v>11200000</v>
      </c>
      <c r="J396" s="9">
        <f>H396+I396</f>
        <v>78469800</v>
      </c>
      <c r="K396" s="87"/>
      <c r="L396" s="77"/>
    </row>
    <row r="397" spans="1:12" ht="27" hidden="1" customHeight="1">
      <c r="A397" s="390" t="s">
        <v>100</v>
      </c>
      <c r="B397" s="416" t="s">
        <v>101</v>
      </c>
      <c r="C397" s="1011">
        <v>2282</v>
      </c>
      <c r="D397" s="417">
        <v>0</v>
      </c>
      <c r="E397" s="1472" t="s">
        <v>797</v>
      </c>
      <c r="F397" s="1473"/>
      <c r="G397" s="1474" t="s">
        <v>62</v>
      </c>
      <c r="H397" s="93">
        <v>19000000</v>
      </c>
      <c r="I397" s="47" t="s">
        <v>809</v>
      </c>
      <c r="J397" s="862">
        <f>H396-H397</f>
        <v>48269800</v>
      </c>
      <c r="K397" s="87"/>
      <c r="L397" s="134"/>
    </row>
    <row r="398" spans="1:12" ht="44.25" hidden="1" customHeight="1">
      <c r="A398" s="390"/>
      <c r="B398" s="72"/>
      <c r="C398" s="958"/>
      <c r="D398" s="12" t="s">
        <v>102</v>
      </c>
      <c r="E398" s="1424"/>
      <c r="F398" s="1434"/>
      <c r="G398" s="1331"/>
      <c r="H398" s="93"/>
      <c r="I398" s="47"/>
      <c r="K398" s="97"/>
      <c r="L398" s="77"/>
    </row>
    <row r="399" spans="1:12" ht="39.75" hidden="1" customHeight="1">
      <c r="A399" s="391" t="s">
        <v>186</v>
      </c>
      <c r="B399" s="6"/>
      <c r="C399" s="4"/>
      <c r="D399" s="199">
        <f>D397</f>
        <v>0</v>
      </c>
      <c r="E399" s="4"/>
      <c r="F399" s="4"/>
      <c r="G399" s="332"/>
      <c r="H399" s="52"/>
      <c r="I399" s="47"/>
      <c r="K399" s="87"/>
      <c r="L399" s="77"/>
    </row>
    <row r="400" spans="1:12" ht="43.5" customHeight="1">
      <c r="A400" s="1245" t="s">
        <v>1037</v>
      </c>
      <c r="B400" s="1676" t="s">
        <v>1039</v>
      </c>
      <c r="C400" s="1576">
        <v>3110</v>
      </c>
      <c r="D400" s="34">
        <v>5395300</v>
      </c>
      <c r="E400" s="1269" t="s">
        <v>512</v>
      </c>
      <c r="F400" s="1269" t="s">
        <v>227</v>
      </c>
      <c r="G400" s="1454" t="s">
        <v>62</v>
      </c>
    </row>
    <row r="401" spans="1:10" ht="53.25" customHeight="1">
      <c r="A401" s="1246"/>
      <c r="B401" s="1677"/>
      <c r="C401" s="1268"/>
      <c r="D401" s="42" t="s">
        <v>1038</v>
      </c>
      <c r="E401" s="1270"/>
      <c r="F401" s="1270"/>
      <c r="G401" s="1678"/>
      <c r="H401" s="9"/>
    </row>
    <row r="402" spans="1:10" ht="43.5" customHeight="1">
      <c r="A402" s="1245" t="s">
        <v>1040</v>
      </c>
      <c r="B402" s="1290" t="s">
        <v>41</v>
      </c>
      <c r="C402" s="43">
        <v>3110</v>
      </c>
      <c r="D402" s="34">
        <v>49200000</v>
      </c>
      <c r="E402" s="1253" t="s">
        <v>512</v>
      </c>
      <c r="F402" s="1422" t="s">
        <v>111</v>
      </c>
      <c r="G402" s="1426" t="s">
        <v>57</v>
      </c>
    </row>
    <row r="403" spans="1:10" ht="38.25" customHeight="1">
      <c r="A403" s="1246"/>
      <c r="B403" s="1291"/>
      <c r="C403" s="43"/>
      <c r="D403" s="41" t="s">
        <v>1041</v>
      </c>
      <c r="E403" s="1270"/>
      <c r="F403" s="1415"/>
      <c r="G403" s="1427"/>
    </row>
    <row r="404" spans="1:10" ht="75.75" customHeight="1">
      <c r="A404" s="1245" t="s">
        <v>1043</v>
      </c>
      <c r="B404" s="1290" t="s">
        <v>1042</v>
      </c>
      <c r="C404" s="1681">
        <v>3110</v>
      </c>
      <c r="D404" s="34">
        <v>20582200</v>
      </c>
      <c r="E404" s="846" t="s">
        <v>512</v>
      </c>
      <c r="F404" s="1422" t="s">
        <v>110</v>
      </c>
      <c r="G404" s="1426" t="s">
        <v>1045</v>
      </c>
    </row>
    <row r="405" spans="1:10" ht="76.5" customHeight="1">
      <c r="A405" s="1246"/>
      <c r="B405" s="1291"/>
      <c r="C405" s="1652"/>
      <c r="D405" s="41" t="s">
        <v>1044</v>
      </c>
      <c r="E405" s="927" t="s">
        <v>1020</v>
      </c>
      <c r="F405" s="1415"/>
      <c r="G405" s="1427"/>
    </row>
    <row r="406" spans="1:10" ht="78.75" hidden="1" customHeight="1">
      <c r="A406" s="394" t="s">
        <v>45</v>
      </c>
      <c r="B406" s="1290" t="s">
        <v>46</v>
      </c>
      <c r="C406" s="43">
        <v>3110</v>
      </c>
      <c r="D406" s="34">
        <f>3960000-3960000</f>
        <v>0</v>
      </c>
      <c r="E406" s="995" t="s">
        <v>14</v>
      </c>
      <c r="F406" s="995" t="s">
        <v>31</v>
      </c>
      <c r="G406" s="1338" t="s">
        <v>163</v>
      </c>
    </row>
    <row r="407" spans="1:10" ht="93.75" hidden="1" customHeight="1">
      <c r="A407" s="970"/>
      <c r="B407" s="1291"/>
      <c r="C407" s="43"/>
      <c r="D407" s="41" t="s">
        <v>160</v>
      </c>
      <c r="E407" s="996" t="s">
        <v>113</v>
      </c>
      <c r="F407" s="996"/>
      <c r="G407" s="1339"/>
    </row>
    <row r="408" spans="1:10" ht="27" hidden="1" customHeight="1">
      <c r="A408" s="394" t="s">
        <v>53</v>
      </c>
      <c r="B408" s="1290" t="s">
        <v>47</v>
      </c>
      <c r="C408" s="1025">
        <v>3110</v>
      </c>
      <c r="D408" s="146">
        <f>6128320.65+2659727.35-8788048</f>
        <v>0</v>
      </c>
      <c r="E408" s="995" t="s">
        <v>14</v>
      </c>
      <c r="F408" s="995" t="s">
        <v>110</v>
      </c>
      <c r="G408" s="1338" t="s">
        <v>62</v>
      </c>
    </row>
    <row r="409" spans="1:10" ht="60" hidden="1" customHeight="1">
      <c r="A409" s="970"/>
      <c r="B409" s="1291"/>
      <c r="C409" s="1026"/>
      <c r="D409" s="41" t="s">
        <v>352</v>
      </c>
      <c r="E409" s="995" t="s">
        <v>113</v>
      </c>
      <c r="F409" s="995"/>
      <c r="G409" s="1339"/>
      <c r="H409" s="92"/>
    </row>
    <row r="410" spans="1:10" ht="34.5" hidden="1" customHeight="1">
      <c r="A410" s="394" t="s">
        <v>42</v>
      </c>
      <c r="B410" s="1290" t="s">
        <v>55</v>
      </c>
      <c r="C410" s="43">
        <v>3110</v>
      </c>
      <c r="D410" s="79">
        <v>0</v>
      </c>
      <c r="E410" s="1021" t="s">
        <v>268</v>
      </c>
      <c r="F410" s="1021" t="s">
        <v>31</v>
      </c>
      <c r="G410" s="1338" t="s">
        <v>62</v>
      </c>
      <c r="J410" s="92"/>
    </row>
    <row r="411" spans="1:10" ht="43.5" hidden="1" customHeight="1">
      <c r="A411" s="970"/>
      <c r="B411" s="1291"/>
      <c r="C411" s="1026"/>
      <c r="D411" s="41" t="s">
        <v>336</v>
      </c>
      <c r="E411" s="996"/>
      <c r="F411" s="996"/>
      <c r="G411" s="1339"/>
      <c r="H411" s="92"/>
    </row>
    <row r="412" spans="1:10" ht="33.75" hidden="1" customHeight="1">
      <c r="A412" s="394" t="s">
        <v>222</v>
      </c>
      <c r="B412" s="1290" t="s">
        <v>220</v>
      </c>
      <c r="C412" s="43">
        <v>3110</v>
      </c>
      <c r="D412" s="74">
        <v>0</v>
      </c>
      <c r="E412" s="995" t="s">
        <v>14</v>
      </c>
      <c r="F412" s="995" t="s">
        <v>111</v>
      </c>
      <c r="G412" s="967" t="s">
        <v>215</v>
      </c>
      <c r="H412" s="92"/>
    </row>
    <row r="413" spans="1:10" ht="43.5" hidden="1" customHeight="1">
      <c r="A413" s="394"/>
      <c r="B413" s="1291"/>
      <c r="C413" s="43"/>
      <c r="D413" s="41" t="s">
        <v>221</v>
      </c>
      <c r="E413" s="995"/>
      <c r="F413" s="995"/>
      <c r="G413" s="967"/>
      <c r="H413" s="92"/>
    </row>
    <row r="414" spans="1:10" ht="26.25" hidden="1" customHeight="1">
      <c r="A414" s="1380" t="s">
        <v>129</v>
      </c>
      <c r="B414" s="1290" t="s">
        <v>118</v>
      </c>
      <c r="C414" s="43">
        <v>3110</v>
      </c>
      <c r="D414" s="79">
        <v>0</v>
      </c>
      <c r="E414" s="1021" t="s">
        <v>14</v>
      </c>
      <c r="F414" s="1021" t="s">
        <v>29</v>
      </c>
      <c r="G414" s="1338" t="s">
        <v>57</v>
      </c>
    </row>
    <row r="415" spans="1:10" ht="39" hidden="1" customHeight="1">
      <c r="A415" s="1381"/>
      <c r="B415" s="1291"/>
      <c r="C415" s="1026"/>
      <c r="D415" s="41" t="s">
        <v>249</v>
      </c>
      <c r="E415" s="996"/>
      <c r="F415" s="996"/>
      <c r="G415" s="1339"/>
    </row>
    <row r="416" spans="1:10" ht="26.25" hidden="1" customHeight="1">
      <c r="A416" s="1317" t="s">
        <v>251</v>
      </c>
      <c r="B416" s="107" t="s">
        <v>250</v>
      </c>
      <c r="C416" s="1309">
        <v>3110</v>
      </c>
      <c r="D416" s="108">
        <v>0</v>
      </c>
      <c r="E416" s="1309" t="s">
        <v>268</v>
      </c>
      <c r="F416" s="964" t="s">
        <v>279</v>
      </c>
      <c r="G416" s="1010" t="s">
        <v>57</v>
      </c>
    </row>
    <row r="417" spans="1:12" ht="44.25" hidden="1" customHeight="1">
      <c r="A417" s="1467"/>
      <c r="B417" s="432"/>
      <c r="C417" s="1263"/>
      <c r="D417" s="127" t="s">
        <v>335</v>
      </c>
      <c r="E417" s="1263"/>
      <c r="F417" s="128"/>
      <c r="G417" s="340"/>
    </row>
    <row r="418" spans="1:12" ht="52.5" customHeight="1">
      <c r="A418" s="1317" t="s">
        <v>1046</v>
      </c>
      <c r="B418" s="1463" t="s">
        <v>1047</v>
      </c>
      <c r="C418" s="1309">
        <v>3110</v>
      </c>
      <c r="D418" s="108">
        <v>30000000</v>
      </c>
      <c r="E418" s="1263" t="s">
        <v>512</v>
      </c>
      <c r="F418" s="1479" t="s">
        <v>31</v>
      </c>
      <c r="G418" s="1470" t="s">
        <v>57</v>
      </c>
    </row>
    <row r="419" spans="1:12" ht="51.75" customHeight="1">
      <c r="A419" s="1467"/>
      <c r="B419" s="1464"/>
      <c r="C419" s="1263"/>
      <c r="D419" s="110" t="s">
        <v>1048</v>
      </c>
      <c r="E419" s="1264"/>
      <c r="F419" s="1480"/>
      <c r="G419" s="1471"/>
      <c r="H419" s="92"/>
    </row>
    <row r="420" spans="1:12" ht="34.5" customHeight="1">
      <c r="A420" s="1245" t="s">
        <v>1111</v>
      </c>
      <c r="B420" s="1290" t="s">
        <v>1049</v>
      </c>
      <c r="C420" s="35">
        <v>3110</v>
      </c>
      <c r="D420" s="928">
        <v>1423500</v>
      </c>
      <c r="E420" s="1301" t="s">
        <v>1051</v>
      </c>
      <c r="F420" s="995" t="s">
        <v>120</v>
      </c>
      <c r="G420" s="1426" t="s">
        <v>57</v>
      </c>
    </row>
    <row r="421" spans="1:12" ht="42" customHeight="1">
      <c r="A421" s="1246"/>
      <c r="B421" s="1291"/>
      <c r="C421" s="35"/>
      <c r="D421" s="12" t="s">
        <v>1050</v>
      </c>
      <c r="E421" s="1302"/>
      <c r="F421" s="995"/>
      <c r="G421" s="1427"/>
    </row>
    <row r="422" spans="1:12" ht="42" customHeight="1">
      <c r="A422" s="1461" t="s">
        <v>1053</v>
      </c>
      <c r="B422" s="59" t="s">
        <v>1055</v>
      </c>
      <c r="C422" s="1041">
        <v>3110</v>
      </c>
      <c r="D422" s="141">
        <v>10409300</v>
      </c>
      <c r="E422" s="1301" t="s">
        <v>1051</v>
      </c>
      <c r="F422" s="1301" t="s">
        <v>111</v>
      </c>
      <c r="G422" s="1454" t="s">
        <v>62</v>
      </c>
    </row>
    <row r="423" spans="1:12" ht="59.25" customHeight="1">
      <c r="A423" s="1462"/>
      <c r="B423" s="14"/>
      <c r="C423" s="29"/>
      <c r="D423" s="131" t="s">
        <v>1052</v>
      </c>
      <c r="E423" s="1302"/>
      <c r="F423" s="1302"/>
      <c r="G423" s="1455"/>
    </row>
    <row r="424" spans="1:12" ht="42" customHeight="1">
      <c r="A424" s="1245" t="s">
        <v>1056</v>
      </c>
      <c r="B424" s="59" t="s">
        <v>1054</v>
      </c>
      <c r="C424" s="35">
        <v>3110</v>
      </c>
      <c r="D424" s="928">
        <v>1012300</v>
      </c>
      <c r="E424" s="1397" t="s">
        <v>1058</v>
      </c>
      <c r="F424" s="995" t="s">
        <v>248</v>
      </c>
      <c r="G424" s="1454" t="s">
        <v>57</v>
      </c>
    </row>
    <row r="425" spans="1:12" ht="56.25" customHeight="1">
      <c r="A425" s="1246"/>
      <c r="B425" s="1003"/>
      <c r="C425" s="35"/>
      <c r="D425" s="131" t="s">
        <v>1057</v>
      </c>
      <c r="E425" s="1398"/>
      <c r="F425" s="996"/>
      <c r="G425" s="1455"/>
    </row>
    <row r="426" spans="1:12" ht="52.5" customHeight="1">
      <c r="A426" s="1245" t="s">
        <v>1061</v>
      </c>
      <c r="B426" s="1002" t="s">
        <v>1059</v>
      </c>
      <c r="C426" s="1475">
        <v>3110</v>
      </c>
      <c r="D426" s="34">
        <v>52800</v>
      </c>
      <c r="E426" s="1301" t="s">
        <v>512</v>
      </c>
      <c r="F426" s="966" t="s">
        <v>227</v>
      </c>
      <c r="G426" s="1426" t="s">
        <v>57</v>
      </c>
    </row>
    <row r="427" spans="1:12" ht="42" customHeight="1">
      <c r="A427" s="1246"/>
      <c r="B427" s="1002"/>
      <c r="C427" s="1476"/>
      <c r="D427" s="12" t="s">
        <v>1060</v>
      </c>
      <c r="E427" s="1302"/>
      <c r="F427" s="995"/>
      <c r="G427" s="1427"/>
    </row>
    <row r="428" spans="1:12" ht="70.5" customHeight="1">
      <c r="A428" s="1245" t="s">
        <v>1063</v>
      </c>
      <c r="B428" s="10" t="s">
        <v>1062</v>
      </c>
      <c r="C428" s="1293">
        <v>3110</v>
      </c>
      <c r="D428" s="36">
        <v>72000</v>
      </c>
      <c r="E428" s="1301" t="s">
        <v>512</v>
      </c>
      <c r="F428" s="1422" t="s">
        <v>227</v>
      </c>
      <c r="G428" s="1439" t="s">
        <v>1045</v>
      </c>
    </row>
    <row r="429" spans="1:12" ht="31.5" customHeight="1">
      <c r="A429" s="1246"/>
      <c r="B429" s="37"/>
      <c r="C429" s="1294"/>
      <c r="D429" s="46" t="s">
        <v>1066</v>
      </c>
      <c r="E429" s="1302"/>
      <c r="F429" s="1415"/>
      <c r="G429" s="1440"/>
    </row>
    <row r="430" spans="1:12" ht="40.5" customHeight="1">
      <c r="A430" s="1245" t="s">
        <v>1065</v>
      </c>
      <c r="B430" s="84" t="s">
        <v>1064</v>
      </c>
      <c r="C430" s="1293">
        <v>3110</v>
      </c>
      <c r="D430" s="36">
        <v>64800</v>
      </c>
      <c r="E430" s="1301" t="s">
        <v>512</v>
      </c>
      <c r="F430" s="1422" t="s">
        <v>227</v>
      </c>
      <c r="G430" s="1027" t="s">
        <v>57</v>
      </c>
      <c r="L430" s="78"/>
    </row>
    <row r="431" spans="1:12" ht="38.25" customHeight="1">
      <c r="A431" s="1246"/>
      <c r="B431" s="11"/>
      <c r="C431" s="1294"/>
      <c r="D431" s="46" t="s">
        <v>1067</v>
      </c>
      <c r="E431" s="1302"/>
      <c r="F431" s="1415"/>
      <c r="G431" s="1028"/>
      <c r="H431" s="929" t="s">
        <v>1068</v>
      </c>
      <c r="I431" s="87">
        <f>D400+D402+D404+D418+D420+D422+D424+D426+D428+D430</f>
        <v>118212200</v>
      </c>
    </row>
    <row r="432" spans="1:12" ht="40.5" customHeight="1">
      <c r="A432" s="1245" t="s">
        <v>1072</v>
      </c>
      <c r="B432" s="1305" t="s">
        <v>1071</v>
      </c>
      <c r="C432" s="1293">
        <v>3110</v>
      </c>
      <c r="D432" s="130">
        <v>662400000</v>
      </c>
      <c r="E432" s="1301" t="s">
        <v>1084</v>
      </c>
      <c r="F432" s="1422" t="s">
        <v>29</v>
      </c>
      <c r="G432" s="1027" t="s">
        <v>1069</v>
      </c>
      <c r="L432" s="78"/>
    </row>
    <row r="433" spans="1:13" ht="63" customHeight="1">
      <c r="A433" s="1246"/>
      <c r="B433" s="1384"/>
      <c r="C433" s="1294"/>
      <c r="D433" s="46" t="s">
        <v>1085</v>
      </c>
      <c r="E433" s="1302"/>
      <c r="F433" s="1415"/>
      <c r="G433" s="1028"/>
      <c r="H433" s="929" t="s">
        <v>1070</v>
      </c>
      <c r="I433" s="87">
        <f>D432</f>
        <v>662400000</v>
      </c>
    </row>
    <row r="434" spans="1:13" ht="40.5" hidden="1" customHeight="1">
      <c r="A434" s="1245" t="s">
        <v>143</v>
      </c>
      <c r="B434" s="1290" t="s">
        <v>108</v>
      </c>
      <c r="C434" s="1293">
        <v>3110</v>
      </c>
      <c r="D434" s="36">
        <v>0</v>
      </c>
      <c r="E434" s="1301" t="s">
        <v>125</v>
      </c>
      <c r="F434" s="1422" t="s">
        <v>121</v>
      </c>
      <c r="G434" s="1034" t="s">
        <v>119</v>
      </c>
      <c r="L434" s="78"/>
    </row>
    <row r="435" spans="1:13" ht="40.5" hidden="1" customHeight="1">
      <c r="A435" s="1246"/>
      <c r="B435" s="1291"/>
      <c r="C435" s="1294"/>
      <c r="D435" s="46" t="s">
        <v>154</v>
      </c>
      <c r="E435" s="1302"/>
      <c r="F435" s="1415"/>
      <c r="G435" s="337"/>
    </row>
    <row r="436" spans="1:13" ht="27.75" customHeight="1">
      <c r="A436" s="331" t="s">
        <v>15</v>
      </c>
      <c r="B436" s="5"/>
      <c r="C436" s="4"/>
      <c r="D436" s="71">
        <f>D400+D402+D404+D418+D420+D422+D424+D426+D428+D430+D432</f>
        <v>780612200</v>
      </c>
      <c r="E436" s="4"/>
      <c r="F436" s="4"/>
      <c r="G436" s="332"/>
      <c r="H436" s="52"/>
      <c r="I436" s="47"/>
      <c r="J436" s="9"/>
      <c r="K436" s="112"/>
      <c r="L436" s="82"/>
      <c r="M436" s="83"/>
    </row>
    <row r="437" spans="1:13" ht="60" customHeight="1">
      <c r="A437" s="1317" t="s">
        <v>1113</v>
      </c>
      <c r="B437" s="1489" t="s">
        <v>1114</v>
      </c>
      <c r="C437" s="1309">
        <v>3122</v>
      </c>
      <c r="D437" s="907">
        <v>6899700</v>
      </c>
      <c r="E437" s="1309" t="s">
        <v>584</v>
      </c>
      <c r="F437" s="1309" t="s">
        <v>23</v>
      </c>
      <c r="G437" s="1362" t="s">
        <v>1115</v>
      </c>
      <c r="H437" s="53"/>
      <c r="I437" s="47"/>
      <c r="K437" s="9"/>
    </row>
    <row r="438" spans="1:13" ht="119.25" customHeight="1">
      <c r="A438" s="1467"/>
      <c r="B438" s="1490"/>
      <c r="C438" s="1263"/>
      <c r="D438" s="127" t="s">
        <v>585</v>
      </c>
      <c r="E438" s="1263"/>
      <c r="F438" s="1263"/>
      <c r="G438" s="1363"/>
      <c r="H438" s="98"/>
      <c r="I438" s="47"/>
      <c r="K438" s="9"/>
    </row>
    <row r="439" spans="1:13" ht="42" customHeight="1">
      <c r="A439" s="1317" t="s">
        <v>1078</v>
      </c>
      <c r="B439" s="1489" t="s">
        <v>1073</v>
      </c>
      <c r="C439" s="1309">
        <v>3122</v>
      </c>
      <c r="D439" s="907">
        <v>53047500</v>
      </c>
      <c r="E439" s="1309" t="s">
        <v>1077</v>
      </c>
      <c r="F439" s="1465" t="s">
        <v>29</v>
      </c>
      <c r="G439" s="1362" t="s">
        <v>1079</v>
      </c>
      <c r="H439" s="98"/>
      <c r="I439" s="47"/>
      <c r="K439" s="9"/>
    </row>
    <row r="440" spans="1:13" ht="129.75" customHeight="1">
      <c r="A440" s="1318"/>
      <c r="B440" s="1490"/>
      <c r="C440" s="1263"/>
      <c r="D440" s="127" t="s">
        <v>1082</v>
      </c>
      <c r="E440" s="1263"/>
      <c r="F440" s="1466"/>
      <c r="G440" s="1363"/>
      <c r="H440" s="98"/>
      <c r="I440" s="47"/>
      <c r="K440" s="9"/>
    </row>
    <row r="441" spans="1:13" ht="35.25" customHeight="1">
      <c r="A441" s="399" t="s">
        <v>594</v>
      </c>
      <c r="B441" s="94"/>
      <c r="C441" s="95"/>
      <c r="D441" s="96">
        <f>D439</f>
        <v>53047500</v>
      </c>
      <c r="E441" s="950">
        <v>6899700</v>
      </c>
      <c r="F441" s="95" t="s">
        <v>1116</v>
      </c>
      <c r="G441" s="400"/>
      <c r="H441" s="53"/>
      <c r="I441" s="47"/>
      <c r="K441" s="9"/>
    </row>
    <row r="442" spans="1:13" ht="35.25" customHeight="1">
      <c r="A442" s="1491" t="s">
        <v>798</v>
      </c>
      <c r="B442" s="1494" t="s">
        <v>1112</v>
      </c>
      <c r="C442" s="1496">
        <v>3142</v>
      </c>
      <c r="D442" s="907">
        <v>287220300</v>
      </c>
      <c r="E442" s="1309" t="s">
        <v>1080</v>
      </c>
      <c r="F442" s="1465" t="s">
        <v>29</v>
      </c>
      <c r="G442" s="1362" t="s">
        <v>1083</v>
      </c>
      <c r="H442" s="53"/>
      <c r="I442" s="47"/>
      <c r="K442" s="9"/>
    </row>
    <row r="443" spans="1:13" ht="135" customHeight="1">
      <c r="A443" s="1492"/>
      <c r="B443" s="1495"/>
      <c r="C443" s="1497"/>
      <c r="D443" s="127" t="s">
        <v>1081</v>
      </c>
      <c r="E443" s="1263"/>
      <c r="F443" s="1466"/>
      <c r="G443" s="1363"/>
      <c r="H443" s="53"/>
      <c r="I443" s="47"/>
      <c r="K443" s="9"/>
    </row>
    <row r="444" spans="1:13" ht="35.25" customHeight="1">
      <c r="A444" s="6" t="s">
        <v>799</v>
      </c>
      <c r="B444" s="94"/>
      <c r="C444" s="95"/>
      <c r="D444" s="96">
        <f>D442</f>
        <v>287220300</v>
      </c>
      <c r="E444" s="95"/>
      <c r="F444" s="95"/>
      <c r="G444" s="95"/>
      <c r="H444" s="53"/>
      <c r="I444" s="47"/>
      <c r="K444" s="9"/>
    </row>
    <row r="445" spans="1:13" ht="38.25" customHeight="1">
      <c r="A445" s="1682" t="s">
        <v>1118</v>
      </c>
      <c r="B445" s="1683"/>
      <c r="C445" s="1683"/>
      <c r="D445" s="1683"/>
      <c r="E445" s="1683"/>
      <c r="F445" s="1683"/>
      <c r="G445" s="1684"/>
    </row>
    <row r="446" spans="1:13" ht="27" customHeight="1">
      <c r="A446" s="1481" t="s">
        <v>538</v>
      </c>
      <c r="B446" s="401"/>
      <c r="C446" s="402" t="s">
        <v>0</v>
      </c>
      <c r="D446" s="1482" t="s">
        <v>18</v>
      </c>
      <c r="E446" s="1482"/>
      <c r="F446" s="1482"/>
      <c r="G446" s="1483"/>
    </row>
    <row r="447" spans="1:13" ht="25.5" customHeight="1">
      <c r="A447" s="1481"/>
      <c r="B447" s="401"/>
      <c r="C447" s="403" t="s">
        <v>1</v>
      </c>
      <c r="D447" s="1484" t="s">
        <v>2</v>
      </c>
      <c r="E447" s="1484"/>
      <c r="F447" s="1484"/>
      <c r="G447" s="1485"/>
    </row>
    <row r="448" spans="1:13" ht="15.75">
      <c r="A448" s="404"/>
      <c r="B448" s="405"/>
      <c r="C448" s="401"/>
      <c r="D448" s="405"/>
      <c r="E448" s="406"/>
      <c r="F448" s="406"/>
      <c r="G448" s="407"/>
    </row>
    <row r="449" spans="1:12" ht="30" hidden="1" customHeight="1">
      <c r="A449" s="1481"/>
      <c r="B449" s="401"/>
      <c r="C449" s="402"/>
      <c r="D449" s="1482"/>
      <c r="E449" s="1482"/>
      <c r="F449" s="1482"/>
      <c r="G449" s="1483"/>
    </row>
    <row r="450" spans="1:12" ht="12.75" hidden="1" customHeight="1">
      <c r="A450" s="1481"/>
      <c r="B450" s="401"/>
      <c r="C450" s="403"/>
      <c r="D450" s="1484"/>
      <c r="E450" s="1484"/>
      <c r="F450" s="1484"/>
      <c r="G450" s="1485"/>
    </row>
    <row r="451" spans="1:12" ht="12.75" hidden="1" customHeight="1">
      <c r="A451" s="1022"/>
      <c r="B451" s="401"/>
      <c r="C451" s="403"/>
      <c r="D451" s="1023"/>
      <c r="E451" s="1023"/>
      <c r="F451" s="1023"/>
      <c r="G451" s="1024"/>
    </row>
    <row r="452" spans="1:12" ht="21.75" hidden="1" customHeight="1">
      <c r="A452" s="1481"/>
      <c r="B452" s="401"/>
      <c r="C452" s="402"/>
      <c r="D452" s="1482"/>
      <c r="E452" s="1482"/>
      <c r="F452" s="1482"/>
      <c r="G452" s="1483"/>
      <c r="H452" s="92">
        <v>66282560</v>
      </c>
    </row>
    <row r="453" spans="1:12" ht="12.75" customHeight="1">
      <c r="A453" s="1481"/>
      <c r="B453" s="401"/>
      <c r="C453" s="403"/>
      <c r="D453" s="1484"/>
      <c r="E453" s="1484"/>
      <c r="F453" s="1484"/>
      <c r="G453" s="1485"/>
    </row>
    <row r="454" spans="1:12" ht="12.75" customHeight="1" thickBot="1">
      <c r="A454" s="411"/>
      <c r="B454" s="412"/>
      <c r="C454" s="413"/>
      <c r="D454" s="414"/>
      <c r="E454" s="414"/>
      <c r="F454" s="414"/>
      <c r="G454" s="415"/>
    </row>
    <row r="455" spans="1:12" ht="23.25">
      <c r="D455" s="422"/>
      <c r="H455" s="47"/>
      <c r="K455" s="77"/>
      <c r="L455" s="85"/>
    </row>
  </sheetData>
  <mergeCells count="766">
    <mergeCell ref="A452:A453"/>
    <mergeCell ref="D452:G452"/>
    <mergeCell ref="D453:G453"/>
    <mergeCell ref="A445:G445"/>
    <mergeCell ref="A446:A447"/>
    <mergeCell ref="D446:G446"/>
    <mergeCell ref="D447:G447"/>
    <mergeCell ref="A449:A450"/>
    <mergeCell ref="D449:G449"/>
    <mergeCell ref="D450:G450"/>
    <mergeCell ref="A442:A443"/>
    <mergeCell ref="B442:B443"/>
    <mergeCell ref="C442:C443"/>
    <mergeCell ref="E442:E443"/>
    <mergeCell ref="F442:F443"/>
    <mergeCell ref="G442:G443"/>
    <mergeCell ref="A439:A440"/>
    <mergeCell ref="B439:B440"/>
    <mergeCell ref="C439:C440"/>
    <mergeCell ref="E439:E440"/>
    <mergeCell ref="F439:F440"/>
    <mergeCell ref="G439:G440"/>
    <mergeCell ref="A437:A438"/>
    <mergeCell ref="B437:B438"/>
    <mergeCell ref="C437:C438"/>
    <mergeCell ref="E437:E438"/>
    <mergeCell ref="F437:F438"/>
    <mergeCell ref="G437:G438"/>
    <mergeCell ref="A432:A433"/>
    <mergeCell ref="B432:B433"/>
    <mergeCell ref="C432:C433"/>
    <mergeCell ref="E432:E433"/>
    <mergeCell ref="F432:F433"/>
    <mergeCell ref="A434:A435"/>
    <mergeCell ref="B434:B435"/>
    <mergeCell ref="C434:C435"/>
    <mergeCell ref="E434:E435"/>
    <mergeCell ref="F434:F435"/>
    <mergeCell ref="A428:A429"/>
    <mergeCell ref="C428:C429"/>
    <mergeCell ref="E428:E429"/>
    <mergeCell ref="F428:F429"/>
    <mergeCell ref="G428:G429"/>
    <mergeCell ref="A430:A431"/>
    <mergeCell ref="C430:C431"/>
    <mergeCell ref="E430:E431"/>
    <mergeCell ref="F430:F431"/>
    <mergeCell ref="A424:A425"/>
    <mergeCell ref="E424:E425"/>
    <mergeCell ref="G424:G425"/>
    <mergeCell ref="A426:A427"/>
    <mergeCell ref="C426:C427"/>
    <mergeCell ref="E426:E427"/>
    <mergeCell ref="G426:G427"/>
    <mergeCell ref="A420:A421"/>
    <mergeCell ref="B420:B421"/>
    <mergeCell ref="E420:E421"/>
    <mergeCell ref="G420:G421"/>
    <mergeCell ref="A422:A423"/>
    <mergeCell ref="E422:E423"/>
    <mergeCell ref="F422:F423"/>
    <mergeCell ref="G422:G423"/>
    <mergeCell ref="A418:A419"/>
    <mergeCell ref="B418:B419"/>
    <mergeCell ref="C418:C419"/>
    <mergeCell ref="E418:E419"/>
    <mergeCell ref="F418:F419"/>
    <mergeCell ref="G418:G419"/>
    <mergeCell ref="B412:B413"/>
    <mergeCell ref="A414:A415"/>
    <mergeCell ref="B414:B415"/>
    <mergeCell ref="G414:G415"/>
    <mergeCell ref="A416:A417"/>
    <mergeCell ref="C416:C417"/>
    <mergeCell ref="E416:E417"/>
    <mergeCell ref="B406:B407"/>
    <mergeCell ref="G406:G407"/>
    <mergeCell ref="B408:B409"/>
    <mergeCell ref="G408:G409"/>
    <mergeCell ref="B410:B411"/>
    <mergeCell ref="G410:G411"/>
    <mergeCell ref="A402:A403"/>
    <mergeCell ref="B402:B403"/>
    <mergeCell ref="E402:E403"/>
    <mergeCell ref="F402:F403"/>
    <mergeCell ref="G402:G403"/>
    <mergeCell ref="A404:A405"/>
    <mergeCell ref="B404:B405"/>
    <mergeCell ref="C404:C405"/>
    <mergeCell ref="F404:F405"/>
    <mergeCell ref="G404:G405"/>
    <mergeCell ref="E397:F398"/>
    <mergeCell ref="G397:G398"/>
    <mergeCell ref="A400:A401"/>
    <mergeCell ref="B400:B401"/>
    <mergeCell ref="C400:C401"/>
    <mergeCell ref="E400:E401"/>
    <mergeCell ref="F400:F401"/>
    <mergeCell ref="G400:G401"/>
    <mergeCell ref="A392:A393"/>
    <mergeCell ref="C392:C393"/>
    <mergeCell ref="E392:E393"/>
    <mergeCell ref="F392:F393"/>
    <mergeCell ref="A394:A395"/>
    <mergeCell ref="C394:C395"/>
    <mergeCell ref="E394:E395"/>
    <mergeCell ref="F394:F395"/>
    <mergeCell ref="A390:A391"/>
    <mergeCell ref="B390:B391"/>
    <mergeCell ref="C390:C391"/>
    <mergeCell ref="E390:E391"/>
    <mergeCell ref="F390:F391"/>
    <mergeCell ref="G390:G391"/>
    <mergeCell ref="A388:A389"/>
    <mergeCell ref="B388:B389"/>
    <mergeCell ref="C388:C389"/>
    <mergeCell ref="E388:E389"/>
    <mergeCell ref="F388:F389"/>
    <mergeCell ref="G388:G389"/>
    <mergeCell ref="E384:E385"/>
    <mergeCell ref="G384:G385"/>
    <mergeCell ref="A386:A387"/>
    <mergeCell ref="B386:B387"/>
    <mergeCell ref="E386:E387"/>
    <mergeCell ref="G386:G387"/>
    <mergeCell ref="A380:A381"/>
    <mergeCell ref="E380:E381"/>
    <mergeCell ref="G380:G381"/>
    <mergeCell ref="A382:A383"/>
    <mergeCell ref="B382:B383"/>
    <mergeCell ref="E382:E383"/>
    <mergeCell ref="G382:G383"/>
    <mergeCell ref="A378:A379"/>
    <mergeCell ref="B378:B379"/>
    <mergeCell ref="C378:C379"/>
    <mergeCell ref="E378:E379"/>
    <mergeCell ref="F378:F379"/>
    <mergeCell ref="G378:G379"/>
    <mergeCell ref="E372:E373"/>
    <mergeCell ref="G372:G373"/>
    <mergeCell ref="E374:E375"/>
    <mergeCell ref="G374:G375"/>
    <mergeCell ref="E376:E377"/>
    <mergeCell ref="G376:G377"/>
    <mergeCell ref="A370:A371"/>
    <mergeCell ref="B370:B371"/>
    <mergeCell ref="C370:C371"/>
    <mergeCell ref="E370:E371"/>
    <mergeCell ref="F370:F371"/>
    <mergeCell ref="G370:G371"/>
    <mergeCell ref="A368:A369"/>
    <mergeCell ref="B368:B369"/>
    <mergeCell ref="C368:C369"/>
    <mergeCell ref="E368:E369"/>
    <mergeCell ref="F368:F369"/>
    <mergeCell ref="G368:G369"/>
    <mergeCell ref="E362:F363"/>
    <mergeCell ref="G362:G363"/>
    <mergeCell ref="E364:E365"/>
    <mergeCell ref="G364:G365"/>
    <mergeCell ref="E366:E367"/>
    <mergeCell ref="G366:G367"/>
    <mergeCell ref="A356:A357"/>
    <mergeCell ref="E356:E357"/>
    <mergeCell ref="A358:A359"/>
    <mergeCell ref="E358:E359"/>
    <mergeCell ref="A360:A361"/>
    <mergeCell ref="B360:B361"/>
    <mergeCell ref="C360:C361"/>
    <mergeCell ref="E360:E361"/>
    <mergeCell ref="A354:A355"/>
    <mergeCell ref="B354:B355"/>
    <mergeCell ref="C354:C355"/>
    <mergeCell ref="E354:E355"/>
    <mergeCell ref="F354:F355"/>
    <mergeCell ref="G354:G355"/>
    <mergeCell ref="A350:A351"/>
    <mergeCell ref="E350:E351"/>
    <mergeCell ref="F350:F351"/>
    <mergeCell ref="G350:G351"/>
    <mergeCell ref="A352:A353"/>
    <mergeCell ref="B352:B353"/>
    <mergeCell ref="C352:C353"/>
    <mergeCell ref="E352:E353"/>
    <mergeCell ref="F352:F353"/>
    <mergeCell ref="G352:G353"/>
    <mergeCell ref="A348:A349"/>
    <mergeCell ref="B348:B349"/>
    <mergeCell ref="C348:C349"/>
    <mergeCell ref="E348:E349"/>
    <mergeCell ref="F348:F349"/>
    <mergeCell ref="G348:G349"/>
    <mergeCell ref="A346:A347"/>
    <mergeCell ref="B346:B347"/>
    <mergeCell ref="C346:C347"/>
    <mergeCell ref="E346:E347"/>
    <mergeCell ref="F346:F347"/>
    <mergeCell ref="G346:G347"/>
    <mergeCell ref="A344:A345"/>
    <mergeCell ref="B344:B345"/>
    <mergeCell ref="C344:C345"/>
    <mergeCell ref="E344:E345"/>
    <mergeCell ref="F344:F345"/>
    <mergeCell ref="G344:G345"/>
    <mergeCell ref="G340:G341"/>
    <mergeCell ref="A342:A343"/>
    <mergeCell ref="B342:B343"/>
    <mergeCell ref="C342:C343"/>
    <mergeCell ref="E342:E343"/>
    <mergeCell ref="F342:F343"/>
    <mergeCell ref="G342:G343"/>
    <mergeCell ref="A338:A339"/>
    <mergeCell ref="C338:C339"/>
    <mergeCell ref="E338:E339"/>
    <mergeCell ref="F338:F339"/>
    <mergeCell ref="G338:G339"/>
    <mergeCell ref="A340:A341"/>
    <mergeCell ref="B340:B341"/>
    <mergeCell ref="C340:C341"/>
    <mergeCell ref="E340:E341"/>
    <mergeCell ref="F340:F341"/>
    <mergeCell ref="G334:G335"/>
    <mergeCell ref="A336:A337"/>
    <mergeCell ref="B336:B337"/>
    <mergeCell ref="C336:C337"/>
    <mergeCell ref="E336:E337"/>
    <mergeCell ref="F336:F337"/>
    <mergeCell ref="G336:G337"/>
    <mergeCell ref="A332:A333"/>
    <mergeCell ref="B332:B333"/>
    <mergeCell ref="E332:E333"/>
    <mergeCell ref="F332:F333"/>
    <mergeCell ref="G332:G333"/>
    <mergeCell ref="A334:A335"/>
    <mergeCell ref="B334:B335"/>
    <mergeCell ref="C334:C335"/>
    <mergeCell ref="E334:E335"/>
    <mergeCell ref="F334:F335"/>
    <mergeCell ref="A328:A329"/>
    <mergeCell ref="E328:E329"/>
    <mergeCell ref="F328:F329"/>
    <mergeCell ref="G328:G329"/>
    <mergeCell ref="F330:F331"/>
    <mergeCell ref="G330:G331"/>
    <mergeCell ref="A326:A327"/>
    <mergeCell ref="B326:B327"/>
    <mergeCell ref="C326:C327"/>
    <mergeCell ref="E326:E327"/>
    <mergeCell ref="F326:F327"/>
    <mergeCell ref="G326:G327"/>
    <mergeCell ref="A324:A325"/>
    <mergeCell ref="B324:B325"/>
    <mergeCell ref="C324:C325"/>
    <mergeCell ref="E324:E325"/>
    <mergeCell ref="F324:F325"/>
    <mergeCell ref="G324:G325"/>
    <mergeCell ref="A322:A323"/>
    <mergeCell ref="B322:B323"/>
    <mergeCell ref="C322:C323"/>
    <mergeCell ref="E322:E323"/>
    <mergeCell ref="F322:F323"/>
    <mergeCell ref="G322:G323"/>
    <mergeCell ref="A318:A319"/>
    <mergeCell ref="G318:G319"/>
    <mergeCell ref="A320:A321"/>
    <mergeCell ref="B320:B321"/>
    <mergeCell ref="C320:C321"/>
    <mergeCell ref="E320:E321"/>
    <mergeCell ref="F320:F321"/>
    <mergeCell ref="G320:G321"/>
    <mergeCell ref="G310:G311"/>
    <mergeCell ref="A312:A313"/>
    <mergeCell ref="E312:E313"/>
    <mergeCell ref="F312:F313"/>
    <mergeCell ref="A314:A315"/>
    <mergeCell ref="A316:A317"/>
    <mergeCell ref="A308:A309"/>
    <mergeCell ref="B308:B309"/>
    <mergeCell ref="E308:E309"/>
    <mergeCell ref="F308:F309"/>
    <mergeCell ref="G308:G309"/>
    <mergeCell ref="A310:A311"/>
    <mergeCell ref="B310:B311"/>
    <mergeCell ref="C310:C311"/>
    <mergeCell ref="E310:E311"/>
    <mergeCell ref="F310:F311"/>
    <mergeCell ref="E300:E301"/>
    <mergeCell ref="G300:G301"/>
    <mergeCell ref="E302:E303"/>
    <mergeCell ref="G302:G303"/>
    <mergeCell ref="G304:G305"/>
    <mergeCell ref="A306:A307"/>
    <mergeCell ref="B306:B307"/>
    <mergeCell ref="E306:E307"/>
    <mergeCell ref="F306:F307"/>
    <mergeCell ref="G306:G307"/>
    <mergeCell ref="G296:G297"/>
    <mergeCell ref="A298:A299"/>
    <mergeCell ref="B298:B299"/>
    <mergeCell ref="C298:C299"/>
    <mergeCell ref="E298:E299"/>
    <mergeCell ref="F298:F299"/>
    <mergeCell ref="G298:G299"/>
    <mergeCell ref="B294:B295"/>
    <mergeCell ref="C294:C295"/>
    <mergeCell ref="E294:E295"/>
    <mergeCell ref="F294:F295"/>
    <mergeCell ref="G294:G295"/>
    <mergeCell ref="A296:A297"/>
    <mergeCell ref="B296:B297"/>
    <mergeCell ref="C296:C297"/>
    <mergeCell ref="E296:E297"/>
    <mergeCell ref="F296:F297"/>
    <mergeCell ref="A292:A293"/>
    <mergeCell ref="B292:B293"/>
    <mergeCell ref="C292:C293"/>
    <mergeCell ref="E292:E293"/>
    <mergeCell ref="F292:F293"/>
    <mergeCell ref="G292:G293"/>
    <mergeCell ref="E288:E289"/>
    <mergeCell ref="G288:G289"/>
    <mergeCell ref="A290:A291"/>
    <mergeCell ref="E290:E291"/>
    <mergeCell ref="F290:F291"/>
    <mergeCell ref="G290:G291"/>
    <mergeCell ref="A282:A283"/>
    <mergeCell ref="E282:E283"/>
    <mergeCell ref="F282:F283"/>
    <mergeCell ref="G282:G283"/>
    <mergeCell ref="G284:G285"/>
    <mergeCell ref="E286:E287"/>
    <mergeCell ref="G286:G287"/>
    <mergeCell ref="A278:A279"/>
    <mergeCell ref="E278:E279"/>
    <mergeCell ref="F278:F279"/>
    <mergeCell ref="G278:G279"/>
    <mergeCell ref="A280:A281"/>
    <mergeCell ref="E280:E281"/>
    <mergeCell ref="F280:F281"/>
    <mergeCell ref="G280:G281"/>
    <mergeCell ref="A274:A275"/>
    <mergeCell ref="C274:C275"/>
    <mergeCell ref="E274:E275"/>
    <mergeCell ref="F274:F275"/>
    <mergeCell ref="G274:G275"/>
    <mergeCell ref="A276:A277"/>
    <mergeCell ref="C276:C277"/>
    <mergeCell ref="E276:E277"/>
    <mergeCell ref="F276:F277"/>
    <mergeCell ref="G276:G277"/>
    <mergeCell ref="A270:A271"/>
    <mergeCell ref="C270:C271"/>
    <mergeCell ref="E270:E271"/>
    <mergeCell ref="F270:F271"/>
    <mergeCell ref="G270:G271"/>
    <mergeCell ref="A272:A273"/>
    <mergeCell ref="E272:E273"/>
    <mergeCell ref="F272:F273"/>
    <mergeCell ref="G272:G273"/>
    <mergeCell ref="A266:A267"/>
    <mergeCell ref="E266:E267"/>
    <mergeCell ref="G266:G267"/>
    <mergeCell ref="A268:A269"/>
    <mergeCell ref="E268:E269"/>
    <mergeCell ref="G268:G269"/>
    <mergeCell ref="A262:A263"/>
    <mergeCell ref="E262:E263"/>
    <mergeCell ref="F262:F263"/>
    <mergeCell ref="G262:G263"/>
    <mergeCell ref="A264:A265"/>
    <mergeCell ref="E264:E265"/>
    <mergeCell ref="F264:F265"/>
    <mergeCell ref="G264:G265"/>
    <mergeCell ref="A258:A259"/>
    <mergeCell ref="E258:E259"/>
    <mergeCell ref="F258:F259"/>
    <mergeCell ref="G258:G259"/>
    <mergeCell ref="A260:A261"/>
    <mergeCell ref="E260:E261"/>
    <mergeCell ref="F260:F261"/>
    <mergeCell ref="G260:G261"/>
    <mergeCell ref="G252:G253"/>
    <mergeCell ref="A254:A255"/>
    <mergeCell ref="B254:B255"/>
    <mergeCell ref="E254:E255"/>
    <mergeCell ref="G254:G255"/>
    <mergeCell ref="A256:A257"/>
    <mergeCell ref="B256:B257"/>
    <mergeCell ref="E256:E257"/>
    <mergeCell ref="G256:G257"/>
    <mergeCell ref="A250:A251"/>
    <mergeCell ref="E250:E251"/>
    <mergeCell ref="F250:F251"/>
    <mergeCell ref="A252:A253"/>
    <mergeCell ref="E252:E253"/>
    <mergeCell ref="F252:F253"/>
    <mergeCell ref="A246:A247"/>
    <mergeCell ref="B246:B247"/>
    <mergeCell ref="E246:E247"/>
    <mergeCell ref="F246:F247"/>
    <mergeCell ref="G246:G247"/>
    <mergeCell ref="B248:B249"/>
    <mergeCell ref="E248:E249"/>
    <mergeCell ref="F248:F249"/>
    <mergeCell ref="G248:G249"/>
    <mergeCell ref="A244:A245"/>
    <mergeCell ref="B244:B245"/>
    <mergeCell ref="C244:C245"/>
    <mergeCell ref="E244:E245"/>
    <mergeCell ref="F244:F245"/>
    <mergeCell ref="G244:G245"/>
    <mergeCell ref="F240:F241"/>
    <mergeCell ref="G240:G241"/>
    <mergeCell ref="A242:A243"/>
    <mergeCell ref="B242:B243"/>
    <mergeCell ref="C242:C243"/>
    <mergeCell ref="E242:E243"/>
    <mergeCell ref="F242:F243"/>
    <mergeCell ref="G242:G243"/>
    <mergeCell ref="A236:A237"/>
    <mergeCell ref="E236:E237"/>
    <mergeCell ref="A238:A239"/>
    <mergeCell ref="E238:E239"/>
    <mergeCell ref="A240:A241"/>
    <mergeCell ref="B240:B241"/>
    <mergeCell ref="C240:C241"/>
    <mergeCell ref="E240:E241"/>
    <mergeCell ref="G228:G229"/>
    <mergeCell ref="C230:C231"/>
    <mergeCell ref="E230:E231"/>
    <mergeCell ref="F230:F231"/>
    <mergeCell ref="G232:G233"/>
    <mergeCell ref="C234:C235"/>
    <mergeCell ref="E234:E235"/>
    <mergeCell ref="F234:F235"/>
    <mergeCell ref="A226:A227"/>
    <mergeCell ref="C226:C227"/>
    <mergeCell ref="E226:E227"/>
    <mergeCell ref="F226:F227"/>
    <mergeCell ref="A228:A229"/>
    <mergeCell ref="E228:E229"/>
    <mergeCell ref="A222:A223"/>
    <mergeCell ref="B222:B223"/>
    <mergeCell ref="E222:E223"/>
    <mergeCell ref="A224:A225"/>
    <mergeCell ref="B224:B225"/>
    <mergeCell ref="E224:E225"/>
    <mergeCell ref="A218:A219"/>
    <mergeCell ref="B218:B219"/>
    <mergeCell ref="E218:E219"/>
    <mergeCell ref="A220:A221"/>
    <mergeCell ref="B220:B221"/>
    <mergeCell ref="E220:E221"/>
    <mergeCell ref="A214:A215"/>
    <mergeCell ref="E214:E215"/>
    <mergeCell ref="G214:G215"/>
    <mergeCell ref="A216:A217"/>
    <mergeCell ref="E216:E217"/>
    <mergeCell ref="G216:G217"/>
    <mergeCell ref="E210:E211"/>
    <mergeCell ref="F210:F211"/>
    <mergeCell ref="G210:G211"/>
    <mergeCell ref="B212:B213"/>
    <mergeCell ref="E212:E213"/>
    <mergeCell ref="G212:G213"/>
    <mergeCell ref="G206:G207"/>
    <mergeCell ref="A208:A209"/>
    <mergeCell ref="C208:C209"/>
    <mergeCell ref="E208:E209"/>
    <mergeCell ref="F208:F209"/>
    <mergeCell ref="G208:G209"/>
    <mergeCell ref="A200:A201"/>
    <mergeCell ref="C204:C205"/>
    <mergeCell ref="E204:E205"/>
    <mergeCell ref="F204:F205"/>
    <mergeCell ref="G204:G205"/>
    <mergeCell ref="A206:A207"/>
    <mergeCell ref="B206:B207"/>
    <mergeCell ref="C206:C207"/>
    <mergeCell ref="E206:E207"/>
    <mergeCell ref="F206:F207"/>
    <mergeCell ref="J195:J196"/>
    <mergeCell ref="A197:A198"/>
    <mergeCell ref="B197:B198"/>
    <mergeCell ref="C197:C198"/>
    <mergeCell ref="E197:E198"/>
    <mergeCell ref="F197:F198"/>
    <mergeCell ref="E191:E192"/>
    <mergeCell ref="G191:G192"/>
    <mergeCell ref="E193:E194"/>
    <mergeCell ref="G193:G194"/>
    <mergeCell ref="E195:E196"/>
    <mergeCell ref="F195:F196"/>
    <mergeCell ref="G195:G196"/>
    <mergeCell ref="G183:G184"/>
    <mergeCell ref="G185:G186"/>
    <mergeCell ref="E187:E188"/>
    <mergeCell ref="G187:G188"/>
    <mergeCell ref="E189:E190"/>
    <mergeCell ref="G189:G190"/>
    <mergeCell ref="A181:A182"/>
    <mergeCell ref="B181:B182"/>
    <mergeCell ref="C181:C182"/>
    <mergeCell ref="E181:E182"/>
    <mergeCell ref="F181:F182"/>
    <mergeCell ref="G181:G182"/>
    <mergeCell ref="A175:A176"/>
    <mergeCell ref="E175:E176"/>
    <mergeCell ref="E177:E178"/>
    <mergeCell ref="G177:G178"/>
    <mergeCell ref="A179:A180"/>
    <mergeCell ref="B179:B180"/>
    <mergeCell ref="C179:C180"/>
    <mergeCell ref="E179:E180"/>
    <mergeCell ref="F179:F180"/>
    <mergeCell ref="G179:G180"/>
    <mergeCell ref="A171:A172"/>
    <mergeCell ref="B171:B172"/>
    <mergeCell ref="E171:E172"/>
    <mergeCell ref="G171:G172"/>
    <mergeCell ref="A173:A174"/>
    <mergeCell ref="E173:E174"/>
    <mergeCell ref="F173:F174"/>
    <mergeCell ref="E167:E168"/>
    <mergeCell ref="G167:G168"/>
    <mergeCell ref="A169:A170"/>
    <mergeCell ref="B169:B170"/>
    <mergeCell ref="C169:C170"/>
    <mergeCell ref="E169:E170"/>
    <mergeCell ref="F169:F170"/>
    <mergeCell ref="G169:G170"/>
    <mergeCell ref="A163:A164"/>
    <mergeCell ref="G163:G164"/>
    <mergeCell ref="A165:A166"/>
    <mergeCell ref="E165:E166"/>
    <mergeCell ref="F165:F166"/>
    <mergeCell ref="G165:G166"/>
    <mergeCell ref="A159:A160"/>
    <mergeCell ref="B159:B160"/>
    <mergeCell ref="E159:E160"/>
    <mergeCell ref="G159:G160"/>
    <mergeCell ref="A161:A162"/>
    <mergeCell ref="E161:E162"/>
    <mergeCell ref="G161:G162"/>
    <mergeCell ref="A155:A156"/>
    <mergeCell ref="E155:E156"/>
    <mergeCell ref="G155:G156"/>
    <mergeCell ref="A157:A158"/>
    <mergeCell ref="E157:E158"/>
    <mergeCell ref="G157:G158"/>
    <mergeCell ref="E149:E150"/>
    <mergeCell ref="G149:G150"/>
    <mergeCell ref="E151:E152"/>
    <mergeCell ref="G151:G152"/>
    <mergeCell ref="A153:A154"/>
    <mergeCell ref="B153:B154"/>
    <mergeCell ref="E153:E154"/>
    <mergeCell ref="G153:G154"/>
    <mergeCell ref="E143:E144"/>
    <mergeCell ref="F143:F144"/>
    <mergeCell ref="G143:G144"/>
    <mergeCell ref="E145:E146"/>
    <mergeCell ref="F145:F146"/>
    <mergeCell ref="E147:E148"/>
    <mergeCell ref="G147:G148"/>
    <mergeCell ref="E139:E140"/>
    <mergeCell ref="F139:F140"/>
    <mergeCell ref="G139:G140"/>
    <mergeCell ref="E141:E142"/>
    <mergeCell ref="F141:F142"/>
    <mergeCell ref="G141:G142"/>
    <mergeCell ref="E135:E136"/>
    <mergeCell ref="F135:F136"/>
    <mergeCell ref="G135:G136"/>
    <mergeCell ref="A137:A138"/>
    <mergeCell ref="E137:E138"/>
    <mergeCell ref="F137:F138"/>
    <mergeCell ref="G137:G138"/>
    <mergeCell ref="A133:A134"/>
    <mergeCell ref="B133:B134"/>
    <mergeCell ref="C133:C134"/>
    <mergeCell ref="E133:E134"/>
    <mergeCell ref="F133:F134"/>
    <mergeCell ref="G133:G134"/>
    <mergeCell ref="E129:E130"/>
    <mergeCell ref="F129:F130"/>
    <mergeCell ref="G129:G130"/>
    <mergeCell ref="A131:A132"/>
    <mergeCell ref="B131:B132"/>
    <mergeCell ref="C131:C132"/>
    <mergeCell ref="E131:E132"/>
    <mergeCell ref="F131:F132"/>
    <mergeCell ref="G131:G132"/>
    <mergeCell ref="A125:A126"/>
    <mergeCell ref="E125:E126"/>
    <mergeCell ref="F125:F126"/>
    <mergeCell ref="G125:G126"/>
    <mergeCell ref="A127:A128"/>
    <mergeCell ref="E127:E128"/>
    <mergeCell ref="F127:F128"/>
    <mergeCell ref="G127:G128"/>
    <mergeCell ref="G119:G120"/>
    <mergeCell ref="A121:A122"/>
    <mergeCell ref="E121:E122"/>
    <mergeCell ref="F121:F122"/>
    <mergeCell ref="G121:G122"/>
    <mergeCell ref="A123:A124"/>
    <mergeCell ref="C123:C124"/>
    <mergeCell ref="E123:E124"/>
    <mergeCell ref="F123:F124"/>
    <mergeCell ref="G123:G124"/>
    <mergeCell ref="E117:E118"/>
    <mergeCell ref="A119:A120"/>
    <mergeCell ref="B119:B120"/>
    <mergeCell ref="C119:C120"/>
    <mergeCell ref="E119:E120"/>
    <mergeCell ref="F119:F120"/>
    <mergeCell ref="A111:A112"/>
    <mergeCell ref="C111:C112"/>
    <mergeCell ref="E111:E112"/>
    <mergeCell ref="F111:F112"/>
    <mergeCell ref="E113:E114"/>
    <mergeCell ref="A115:A116"/>
    <mergeCell ref="E115:E116"/>
    <mergeCell ref="A107:A108"/>
    <mergeCell ref="C107:C108"/>
    <mergeCell ref="E107:E108"/>
    <mergeCell ref="A109:A110"/>
    <mergeCell ref="E109:E110"/>
    <mergeCell ref="G109:G110"/>
    <mergeCell ref="A101:A102"/>
    <mergeCell ref="C101:C102"/>
    <mergeCell ref="E101:E102"/>
    <mergeCell ref="E103:E104"/>
    <mergeCell ref="E105:E106"/>
    <mergeCell ref="F105:F106"/>
    <mergeCell ref="E95:E96"/>
    <mergeCell ref="G95:G96"/>
    <mergeCell ref="A97:A98"/>
    <mergeCell ref="C97:C98"/>
    <mergeCell ref="E97:E98"/>
    <mergeCell ref="A99:A100"/>
    <mergeCell ref="C99:C100"/>
    <mergeCell ref="E99:E100"/>
    <mergeCell ref="F89:F90"/>
    <mergeCell ref="G89:G90"/>
    <mergeCell ref="E91:E92"/>
    <mergeCell ref="F91:F92"/>
    <mergeCell ref="A93:A94"/>
    <mergeCell ref="C93:C94"/>
    <mergeCell ref="E93:E94"/>
    <mergeCell ref="F93:F94"/>
    <mergeCell ref="G93:G94"/>
    <mergeCell ref="A85:A86"/>
    <mergeCell ref="E85:E86"/>
    <mergeCell ref="E87:E88"/>
    <mergeCell ref="A89:A90"/>
    <mergeCell ref="C89:C90"/>
    <mergeCell ref="E89:E90"/>
    <mergeCell ref="A79:A80"/>
    <mergeCell ref="E79:E80"/>
    <mergeCell ref="A81:A82"/>
    <mergeCell ref="E81:E82"/>
    <mergeCell ref="A83:A84"/>
    <mergeCell ref="E83:E84"/>
    <mergeCell ref="A73:A74"/>
    <mergeCell ref="E73:E74"/>
    <mergeCell ref="A75:A76"/>
    <mergeCell ref="E75:E76"/>
    <mergeCell ref="A77:A78"/>
    <mergeCell ref="E77:E78"/>
    <mergeCell ref="E69:E70"/>
    <mergeCell ref="F69:F70"/>
    <mergeCell ref="G69:G70"/>
    <mergeCell ref="A71:A72"/>
    <mergeCell ref="E71:E72"/>
    <mergeCell ref="F71:F72"/>
    <mergeCell ref="G71:G72"/>
    <mergeCell ref="A65:A66"/>
    <mergeCell ref="C65:C66"/>
    <mergeCell ref="E65:E66"/>
    <mergeCell ref="F65:F66"/>
    <mergeCell ref="G65:G66"/>
    <mergeCell ref="A67:A68"/>
    <mergeCell ref="C67:C68"/>
    <mergeCell ref="E67:E68"/>
    <mergeCell ref="F67:F68"/>
    <mergeCell ref="G67:G68"/>
    <mergeCell ref="G60:G61"/>
    <mergeCell ref="A62:A63"/>
    <mergeCell ref="B62:B63"/>
    <mergeCell ref="E62:E63"/>
    <mergeCell ref="F62:F63"/>
    <mergeCell ref="G62:G63"/>
    <mergeCell ref="A57:A58"/>
    <mergeCell ref="C57:C58"/>
    <mergeCell ref="E57:E58"/>
    <mergeCell ref="F57:F58"/>
    <mergeCell ref="G57:G58"/>
    <mergeCell ref="A60:A61"/>
    <mergeCell ref="B60:B61"/>
    <mergeCell ref="C60:C61"/>
    <mergeCell ref="E60:E61"/>
    <mergeCell ref="F60:F61"/>
    <mergeCell ref="F50:F51"/>
    <mergeCell ref="G50:G51"/>
    <mergeCell ref="A52:A53"/>
    <mergeCell ref="E52:E53"/>
    <mergeCell ref="A54:A55"/>
    <mergeCell ref="E54:E55"/>
    <mergeCell ref="A46:A47"/>
    <mergeCell ref="A48:A49"/>
    <mergeCell ref="B48:B55"/>
    <mergeCell ref="E48:E49"/>
    <mergeCell ref="A50:A51"/>
    <mergeCell ref="C50:C51"/>
    <mergeCell ref="E50:E51"/>
    <mergeCell ref="A32:A33"/>
    <mergeCell ref="G32:G33"/>
    <mergeCell ref="A34:A35"/>
    <mergeCell ref="A36:A37"/>
    <mergeCell ref="A38:A39"/>
    <mergeCell ref="A40:A41"/>
    <mergeCell ref="B40:B47"/>
    <mergeCell ref="E40:E47"/>
    <mergeCell ref="A42:A43"/>
    <mergeCell ref="A44:A45"/>
    <mergeCell ref="A27:A28"/>
    <mergeCell ref="C27:C28"/>
    <mergeCell ref="E27:E28"/>
    <mergeCell ref="F27:F28"/>
    <mergeCell ref="G27:G28"/>
    <mergeCell ref="A30:A31"/>
    <mergeCell ref="G30:G31"/>
    <mergeCell ref="G23:G24"/>
    <mergeCell ref="A25:A26"/>
    <mergeCell ref="C25:C26"/>
    <mergeCell ref="E25:E26"/>
    <mergeCell ref="F25:F26"/>
    <mergeCell ref="G25:G26"/>
    <mergeCell ref="A21:A22"/>
    <mergeCell ref="C21:C22"/>
    <mergeCell ref="E21:E22"/>
    <mergeCell ref="F21:F22"/>
    <mergeCell ref="G21:G22"/>
    <mergeCell ref="A23:A24"/>
    <mergeCell ref="B23:B24"/>
    <mergeCell ref="C23:C24"/>
    <mergeCell ref="E23:E24"/>
    <mergeCell ref="F23:F24"/>
    <mergeCell ref="A12:A13"/>
    <mergeCell ref="A14:A15"/>
    <mergeCell ref="E14:E19"/>
    <mergeCell ref="F14:F19"/>
    <mergeCell ref="A16:A17"/>
    <mergeCell ref="A18:A19"/>
    <mergeCell ref="A1:G1"/>
    <mergeCell ref="A2:F2"/>
    <mergeCell ref="A3:G3"/>
    <mergeCell ref="B4:E4"/>
    <mergeCell ref="A5:G5"/>
    <mergeCell ref="A8:A9"/>
    <mergeCell ref="E8:E13"/>
    <mergeCell ref="F8:F13"/>
    <mergeCell ref="G8:G13"/>
    <mergeCell ref="A10:A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3"/>
  <sheetViews>
    <sheetView view="pageBreakPreview" topLeftCell="A8" zoomScale="90" zoomScaleNormal="100" zoomScaleSheetLayoutView="90" workbookViewId="0">
      <selection activeCell="A222" sqref="A222:A223"/>
    </sheetView>
  </sheetViews>
  <sheetFormatPr defaultRowHeight="15"/>
  <cols>
    <col min="1" max="1" width="46.5703125" customWidth="1"/>
    <col min="2" max="2" width="36.85546875" customWidth="1"/>
    <col min="3" max="3" width="16.85546875" customWidth="1"/>
    <col min="4" max="4" width="28.85546875" customWidth="1"/>
    <col min="5" max="5" width="16.42578125" customWidth="1"/>
    <col min="6" max="6" width="17.140625" customWidth="1"/>
    <col min="7" max="7" width="19.140625" customWidth="1"/>
    <col min="8" max="13" width="0" hidden="1" customWidth="1"/>
  </cols>
  <sheetData>
    <row r="1" spans="1:7" ht="15.75">
      <c r="F1" s="1685" t="s">
        <v>636</v>
      </c>
      <c r="G1" s="1685"/>
    </row>
    <row r="2" spans="1:7" ht="15.75" thickBot="1">
      <c r="F2" s="525"/>
      <c r="G2" s="525"/>
    </row>
    <row r="3" spans="1:7" ht="20.25">
      <c r="A3" s="1606" t="s">
        <v>637</v>
      </c>
      <c r="B3" s="1607"/>
      <c r="C3" s="1607"/>
      <c r="D3" s="1607"/>
      <c r="E3" s="1607"/>
      <c r="F3" s="1607"/>
      <c r="G3" s="1608"/>
    </row>
    <row r="4" spans="1:7" ht="21" thickBot="1">
      <c r="A4" s="1367" t="s">
        <v>496</v>
      </c>
      <c r="B4" s="1368"/>
      <c r="C4" s="1368"/>
      <c r="D4" s="1368"/>
      <c r="E4" s="1368"/>
      <c r="F4" s="1368"/>
      <c r="G4" s="423"/>
    </row>
    <row r="5" spans="1:7" ht="18.75" hidden="1">
      <c r="A5" s="1369" t="s">
        <v>410</v>
      </c>
      <c r="B5" s="1370"/>
      <c r="C5" s="1370"/>
      <c r="D5" s="1370"/>
      <c r="E5" s="1370"/>
      <c r="F5" s="1370"/>
      <c r="G5" s="1371"/>
    </row>
    <row r="6" spans="1:7" ht="18.75" hidden="1">
      <c r="A6" s="326"/>
      <c r="B6" s="1370" t="s">
        <v>3</v>
      </c>
      <c r="C6" s="1370"/>
      <c r="D6" s="1370"/>
      <c r="E6" s="1370"/>
      <c r="F6" s="327"/>
      <c r="G6" s="328"/>
    </row>
    <row r="7" spans="1:7" ht="15.75" hidden="1" thickBot="1">
      <c r="A7" s="1372" t="s">
        <v>411</v>
      </c>
      <c r="B7" s="1373"/>
      <c r="C7" s="1373"/>
      <c r="D7" s="1373"/>
      <c r="E7" s="1373"/>
      <c r="F7" s="1373"/>
      <c r="G7" s="1374"/>
    </row>
    <row r="8" spans="1:7" ht="87.75" customHeight="1" thickBot="1">
      <c r="A8" s="526" t="s">
        <v>4</v>
      </c>
      <c r="B8" s="527" t="s">
        <v>520</v>
      </c>
      <c r="C8" s="527" t="s">
        <v>19</v>
      </c>
      <c r="D8" s="527" t="s">
        <v>5</v>
      </c>
      <c r="E8" s="527" t="s">
        <v>6</v>
      </c>
      <c r="F8" s="527" t="s">
        <v>7</v>
      </c>
      <c r="G8" s="528" t="s">
        <v>8</v>
      </c>
    </row>
    <row r="9" spans="1:7" ht="19.5" customHeight="1" thickBot="1">
      <c r="A9" s="529">
        <v>1</v>
      </c>
      <c r="B9" s="530">
        <v>2</v>
      </c>
      <c r="C9" s="530">
        <v>3</v>
      </c>
      <c r="D9" s="531">
        <v>4</v>
      </c>
      <c r="E9" s="530">
        <v>5</v>
      </c>
      <c r="F9" s="532">
        <v>6</v>
      </c>
      <c r="G9" s="531">
        <v>7</v>
      </c>
    </row>
    <row r="10" spans="1:7" ht="51.75" hidden="1" customHeight="1">
      <c r="A10" s="1899" t="s">
        <v>577</v>
      </c>
      <c r="B10" s="533" t="s">
        <v>639</v>
      </c>
      <c r="C10" s="534">
        <v>2271</v>
      </c>
      <c r="D10" s="535">
        <f>4165028+2000000</f>
        <v>6165028</v>
      </c>
      <c r="E10" s="1716" t="s">
        <v>181</v>
      </c>
      <c r="F10" s="1716" t="s">
        <v>506</v>
      </c>
      <c r="G10" s="1733" t="s">
        <v>635</v>
      </c>
    </row>
    <row r="11" spans="1:7" ht="35.25" hidden="1" customHeight="1">
      <c r="A11" s="1736"/>
      <c r="B11" s="533"/>
      <c r="C11" s="536"/>
      <c r="D11" s="537" t="s">
        <v>579</v>
      </c>
      <c r="E11" s="1716"/>
      <c r="F11" s="1716"/>
      <c r="G11" s="1733"/>
    </row>
    <row r="12" spans="1:7" ht="39" hidden="1" customHeight="1">
      <c r="A12" s="1735" t="s">
        <v>474</v>
      </c>
      <c r="B12" s="533"/>
      <c r="C12" s="536"/>
      <c r="D12" s="538">
        <f>857506+408981</f>
        <v>1266487</v>
      </c>
      <c r="E12" s="1716"/>
      <c r="F12" s="1716"/>
      <c r="G12" s="1733"/>
    </row>
    <row r="13" spans="1:7" ht="44.25" hidden="1" customHeight="1">
      <c r="A13" s="1899"/>
      <c r="B13" s="533"/>
      <c r="C13" s="536"/>
      <c r="D13" s="537" t="s">
        <v>580</v>
      </c>
      <c r="E13" s="1716"/>
      <c r="F13" s="1716"/>
      <c r="G13" s="1733"/>
    </row>
    <row r="14" spans="1:7" ht="39" hidden="1" customHeight="1">
      <c r="A14" s="1899" t="s">
        <v>475</v>
      </c>
      <c r="B14" s="533"/>
      <c r="C14" s="536"/>
      <c r="D14" s="538">
        <f>514504+408981</f>
        <v>923485</v>
      </c>
      <c r="E14" s="1716"/>
      <c r="F14" s="1716"/>
      <c r="G14" s="1733"/>
    </row>
    <row r="15" spans="1:7" ht="46.5" hidden="1" customHeight="1">
      <c r="A15" s="1736"/>
      <c r="B15" s="539"/>
      <c r="C15" s="540"/>
      <c r="D15" s="537" t="s">
        <v>581</v>
      </c>
      <c r="E15" s="1715"/>
      <c r="F15" s="1715"/>
      <c r="G15" s="1734"/>
    </row>
    <row r="16" spans="1:7" ht="53.25" hidden="1" customHeight="1">
      <c r="A16" s="1735" t="s">
        <v>473</v>
      </c>
      <c r="B16" s="541" t="s">
        <v>639</v>
      </c>
      <c r="C16" s="542">
        <v>2271</v>
      </c>
      <c r="D16" s="543">
        <v>0</v>
      </c>
      <c r="E16" s="1890" t="s">
        <v>116</v>
      </c>
      <c r="F16" s="1907" t="s">
        <v>23</v>
      </c>
      <c r="G16" s="544" t="s">
        <v>62</v>
      </c>
    </row>
    <row r="17" spans="1:7" ht="39.75" hidden="1" customHeight="1">
      <c r="A17" s="1736"/>
      <c r="B17" s="545"/>
      <c r="C17" s="546"/>
      <c r="D17" s="547" t="s">
        <v>394</v>
      </c>
      <c r="E17" s="1907"/>
      <c r="F17" s="1907"/>
      <c r="G17" s="548" t="s">
        <v>373</v>
      </c>
    </row>
    <row r="18" spans="1:7" ht="39.75" hidden="1" customHeight="1">
      <c r="A18" s="1735" t="s">
        <v>474</v>
      </c>
      <c r="B18" s="545"/>
      <c r="C18" s="546"/>
      <c r="D18" s="543">
        <v>0</v>
      </c>
      <c r="E18" s="1907"/>
      <c r="F18" s="1907"/>
      <c r="G18" s="544" t="s">
        <v>62</v>
      </c>
    </row>
    <row r="19" spans="1:7" ht="39.75" hidden="1" customHeight="1">
      <c r="A19" s="1899"/>
      <c r="B19" s="545"/>
      <c r="C19" s="546"/>
      <c r="D19" s="547" t="s">
        <v>395</v>
      </c>
      <c r="E19" s="1907"/>
      <c r="F19" s="1907"/>
      <c r="G19" s="548" t="s">
        <v>373</v>
      </c>
    </row>
    <row r="20" spans="1:7" ht="39.75" hidden="1" customHeight="1">
      <c r="A20" s="1899" t="s">
        <v>476</v>
      </c>
      <c r="B20" s="545"/>
      <c r="C20" s="546"/>
      <c r="D20" s="543">
        <v>0</v>
      </c>
      <c r="E20" s="1907"/>
      <c r="F20" s="1907"/>
      <c r="G20" s="544" t="s">
        <v>62</v>
      </c>
    </row>
    <row r="21" spans="1:7" ht="37.5" hidden="1" customHeight="1">
      <c r="A21" s="1736"/>
      <c r="B21" s="549"/>
      <c r="C21" s="550"/>
      <c r="D21" s="547" t="s">
        <v>395</v>
      </c>
      <c r="E21" s="1891"/>
      <c r="F21" s="1891"/>
      <c r="G21" s="548" t="s">
        <v>373</v>
      </c>
    </row>
    <row r="22" spans="1:7" ht="33" hidden="1">
      <c r="A22" s="551" t="s">
        <v>9</v>
      </c>
      <c r="B22" s="552"/>
      <c r="C22" s="553"/>
      <c r="D22" s="554">
        <f>D10+D12+D14+D16+D18+D20</f>
        <v>8355000</v>
      </c>
      <c r="E22" s="553"/>
      <c r="F22" s="553"/>
      <c r="G22" s="555"/>
    </row>
    <row r="23" spans="1:7" ht="57" hidden="1" customHeight="1">
      <c r="A23" s="1735" t="s">
        <v>640</v>
      </c>
      <c r="B23" s="556" t="s">
        <v>641</v>
      </c>
      <c r="C23" s="1903">
        <v>2272</v>
      </c>
      <c r="D23" s="557">
        <f>194410.56+95638.44</f>
        <v>290049</v>
      </c>
      <c r="E23" s="1752" t="s">
        <v>181</v>
      </c>
      <c r="F23" s="1714" t="s">
        <v>23</v>
      </c>
      <c r="G23" s="1762" t="s">
        <v>642</v>
      </c>
    </row>
    <row r="24" spans="1:7" ht="27.75" hidden="1" customHeight="1">
      <c r="A24" s="1736"/>
      <c r="B24" s="533"/>
      <c r="C24" s="1904"/>
      <c r="D24" s="537" t="s">
        <v>505</v>
      </c>
      <c r="E24" s="1746"/>
      <c r="F24" s="1715"/>
      <c r="G24" s="1734"/>
    </row>
    <row r="25" spans="1:7" ht="59.25" hidden="1" customHeight="1">
      <c r="A25" s="1901" t="s">
        <v>643</v>
      </c>
      <c r="B25" s="1813" t="s">
        <v>644</v>
      </c>
      <c r="C25" s="1905">
        <v>2272</v>
      </c>
      <c r="D25" s="557">
        <f>192412.56+95638.44</f>
        <v>288051</v>
      </c>
      <c r="E25" s="1752" t="s">
        <v>181</v>
      </c>
      <c r="F25" s="1752" t="s">
        <v>23</v>
      </c>
      <c r="G25" s="1807" t="s">
        <v>57</v>
      </c>
    </row>
    <row r="26" spans="1:7" ht="35.25" hidden="1" customHeight="1">
      <c r="A26" s="1902"/>
      <c r="B26" s="1814"/>
      <c r="C26" s="1906"/>
      <c r="D26" s="558" t="s">
        <v>389</v>
      </c>
      <c r="E26" s="1746"/>
      <c r="F26" s="1746"/>
      <c r="G26" s="1808"/>
    </row>
    <row r="27" spans="1:7" ht="48" hidden="1" customHeight="1">
      <c r="A27" s="1901" t="s">
        <v>645</v>
      </c>
      <c r="B27" s="541" t="s">
        <v>641</v>
      </c>
      <c r="C27" s="1888">
        <v>2272</v>
      </c>
      <c r="D27" s="543">
        <v>0</v>
      </c>
      <c r="E27" s="1890" t="s">
        <v>116</v>
      </c>
      <c r="F27" s="1890" t="s">
        <v>29</v>
      </c>
      <c r="G27" s="1892" t="s">
        <v>646</v>
      </c>
    </row>
    <row r="28" spans="1:7" ht="48" hidden="1" customHeight="1">
      <c r="A28" s="1902"/>
      <c r="B28" s="545"/>
      <c r="C28" s="1889"/>
      <c r="D28" s="547" t="s">
        <v>390</v>
      </c>
      <c r="E28" s="1891"/>
      <c r="F28" s="1891"/>
      <c r="G28" s="1893"/>
    </row>
    <row r="29" spans="1:7" ht="61.5" hidden="1" customHeight="1">
      <c r="A29" s="1735" t="s">
        <v>647</v>
      </c>
      <c r="B29" s="541" t="s">
        <v>648</v>
      </c>
      <c r="C29" s="1888">
        <v>2272</v>
      </c>
      <c r="D29" s="543">
        <v>0</v>
      </c>
      <c r="E29" s="1890" t="s">
        <v>60</v>
      </c>
      <c r="F29" s="1890" t="s">
        <v>29</v>
      </c>
      <c r="G29" s="1892" t="s">
        <v>649</v>
      </c>
    </row>
    <row r="30" spans="1:7" ht="51" hidden="1" customHeight="1">
      <c r="A30" s="1736"/>
      <c r="B30" s="549"/>
      <c r="C30" s="1889"/>
      <c r="D30" s="547" t="s">
        <v>393</v>
      </c>
      <c r="E30" s="1891"/>
      <c r="F30" s="1891"/>
      <c r="G30" s="1893"/>
    </row>
    <row r="31" spans="1:7" ht="29.25" hidden="1" customHeight="1">
      <c r="A31" s="559" t="s">
        <v>10</v>
      </c>
      <c r="B31" s="560"/>
      <c r="C31" s="560"/>
      <c r="D31" s="561">
        <f>D23+D25+D27+D29</f>
        <v>578100</v>
      </c>
      <c r="E31" s="560"/>
      <c r="F31" s="560"/>
      <c r="G31" s="562"/>
    </row>
    <row r="32" spans="1:7" ht="41.25" hidden="1" customHeight="1">
      <c r="A32" s="1735" t="s">
        <v>500</v>
      </c>
      <c r="B32" s="1745" t="s">
        <v>650</v>
      </c>
      <c r="C32" s="1714">
        <v>2273</v>
      </c>
      <c r="D32" s="563">
        <f>8013900-6249.19</f>
        <v>8007650.8099999996</v>
      </c>
      <c r="E32" s="1714" t="s">
        <v>651</v>
      </c>
      <c r="F32" s="1895" t="s">
        <v>497</v>
      </c>
      <c r="G32" s="1762" t="s">
        <v>652</v>
      </c>
    </row>
    <row r="33" spans="1:7" ht="57.75" hidden="1" customHeight="1" thickBot="1">
      <c r="A33" s="1736"/>
      <c r="B33" s="1894"/>
      <c r="C33" s="1716"/>
      <c r="D33" s="537" t="s">
        <v>633</v>
      </c>
      <c r="E33" s="1716"/>
      <c r="F33" s="1896"/>
      <c r="G33" s="1733"/>
    </row>
    <row r="34" spans="1:7" ht="34.5" hidden="1" customHeight="1">
      <c r="A34" s="1735" t="s">
        <v>483</v>
      </c>
      <c r="B34" s="1894"/>
      <c r="C34" s="1716"/>
      <c r="D34" s="564">
        <v>0</v>
      </c>
      <c r="E34" s="1716"/>
      <c r="F34" s="1896"/>
      <c r="G34" s="1733"/>
    </row>
    <row r="35" spans="1:7" ht="36.75" hidden="1" customHeight="1">
      <c r="A35" s="1899"/>
      <c r="B35" s="1894"/>
      <c r="C35" s="1716"/>
      <c r="D35" s="537" t="s">
        <v>415</v>
      </c>
      <c r="E35" s="1716"/>
      <c r="F35" s="1896"/>
      <c r="G35" s="1733"/>
    </row>
    <row r="36" spans="1:7" ht="44.25" hidden="1" customHeight="1">
      <c r="A36" s="1899" t="s">
        <v>484</v>
      </c>
      <c r="B36" s="1894"/>
      <c r="C36" s="1716"/>
      <c r="D36" s="565">
        <v>0</v>
      </c>
      <c r="E36" s="1716"/>
      <c r="F36" s="1896"/>
      <c r="G36" s="1733"/>
    </row>
    <row r="37" spans="1:7" ht="43.5" hidden="1" customHeight="1">
      <c r="A37" s="1736"/>
      <c r="B37" s="1740"/>
      <c r="C37" s="1715"/>
      <c r="D37" s="537" t="s">
        <v>416</v>
      </c>
      <c r="E37" s="1716"/>
      <c r="F37" s="1896"/>
      <c r="G37" s="1733"/>
    </row>
    <row r="38" spans="1:7" ht="58.5" hidden="1" customHeight="1">
      <c r="A38" s="1735" t="s">
        <v>486</v>
      </c>
      <c r="B38" s="566" t="s">
        <v>653</v>
      </c>
      <c r="C38" s="534">
        <v>2273</v>
      </c>
      <c r="D38" s="564">
        <v>0</v>
      </c>
      <c r="E38" s="1716"/>
      <c r="F38" s="1896"/>
      <c r="G38" s="1733"/>
    </row>
    <row r="39" spans="1:7" ht="42" hidden="1" customHeight="1">
      <c r="A39" s="1900"/>
      <c r="B39" s="567"/>
      <c r="C39" s="568"/>
      <c r="D39" s="537" t="s">
        <v>417</v>
      </c>
      <c r="E39" s="1779"/>
      <c r="F39" s="1897"/>
      <c r="G39" s="1898"/>
    </row>
    <row r="40" spans="1:7" ht="56.25" hidden="1" customHeight="1">
      <c r="A40" s="1877" t="s">
        <v>482</v>
      </c>
      <c r="B40" s="1879" t="s">
        <v>654</v>
      </c>
      <c r="C40" s="569">
        <v>2273</v>
      </c>
      <c r="D40" s="570">
        <v>0</v>
      </c>
      <c r="E40" s="1882" t="s">
        <v>85</v>
      </c>
      <c r="F40" s="571" t="s">
        <v>498</v>
      </c>
      <c r="G40" s="572" t="s">
        <v>57</v>
      </c>
    </row>
    <row r="41" spans="1:7" ht="38.25" hidden="1" customHeight="1">
      <c r="A41" s="1878"/>
      <c r="B41" s="1880"/>
      <c r="C41" s="573"/>
      <c r="D41" s="574" t="s">
        <v>418</v>
      </c>
      <c r="E41" s="1882"/>
      <c r="F41" s="575"/>
      <c r="G41" s="576" t="s">
        <v>370</v>
      </c>
    </row>
    <row r="42" spans="1:7" ht="54.75" hidden="1" customHeight="1">
      <c r="A42" s="1877" t="s">
        <v>483</v>
      </c>
      <c r="B42" s="1880"/>
      <c r="C42" s="577">
        <v>2273</v>
      </c>
      <c r="D42" s="578">
        <v>0</v>
      </c>
      <c r="E42" s="1882"/>
      <c r="F42" s="579" t="s">
        <v>498</v>
      </c>
      <c r="G42" s="580" t="s">
        <v>57</v>
      </c>
    </row>
    <row r="43" spans="1:7" ht="36.75" hidden="1" customHeight="1">
      <c r="A43" s="1884"/>
      <c r="B43" s="1880"/>
      <c r="C43" s="573"/>
      <c r="D43" s="574" t="s">
        <v>419</v>
      </c>
      <c r="E43" s="1882"/>
      <c r="F43" s="575"/>
      <c r="G43" s="576"/>
    </row>
    <row r="44" spans="1:7" ht="54" hidden="1" customHeight="1">
      <c r="A44" s="1884" t="s">
        <v>484</v>
      </c>
      <c r="B44" s="1880"/>
      <c r="C44" s="577"/>
      <c r="D44" s="578">
        <v>0</v>
      </c>
      <c r="E44" s="1882"/>
      <c r="F44" s="579" t="s">
        <v>29</v>
      </c>
      <c r="G44" s="580" t="s">
        <v>57</v>
      </c>
    </row>
    <row r="45" spans="1:7" ht="31.5" hidden="1" customHeight="1">
      <c r="A45" s="1878"/>
      <c r="B45" s="1880"/>
      <c r="C45" s="573">
        <v>2273</v>
      </c>
      <c r="D45" s="574" t="s">
        <v>420</v>
      </c>
      <c r="E45" s="1882"/>
      <c r="F45" s="575"/>
      <c r="G45" s="576"/>
    </row>
    <row r="46" spans="1:7" ht="65.25" hidden="1" customHeight="1">
      <c r="A46" s="1877" t="s">
        <v>486</v>
      </c>
      <c r="B46" s="1880"/>
      <c r="C46" s="569">
        <v>2273</v>
      </c>
      <c r="D46" s="570">
        <v>0</v>
      </c>
      <c r="E46" s="1882"/>
      <c r="F46" s="571" t="s">
        <v>29</v>
      </c>
      <c r="G46" s="580" t="s">
        <v>57</v>
      </c>
    </row>
    <row r="47" spans="1:7" ht="33" hidden="1" customHeight="1">
      <c r="A47" s="1885"/>
      <c r="B47" s="1881"/>
      <c r="C47" s="581"/>
      <c r="D47" s="582" t="s">
        <v>421</v>
      </c>
      <c r="E47" s="1883"/>
      <c r="F47" s="583"/>
      <c r="G47" s="584"/>
    </row>
    <row r="48" spans="1:7" ht="54.75" hidden="1" customHeight="1">
      <c r="A48" s="1869" t="s">
        <v>489</v>
      </c>
      <c r="B48" s="1871" t="s">
        <v>655</v>
      </c>
      <c r="C48" s="585">
        <v>2273</v>
      </c>
      <c r="D48" s="586">
        <v>6249.19</v>
      </c>
      <c r="E48" s="1874" t="s">
        <v>116</v>
      </c>
      <c r="F48" s="587" t="s">
        <v>31</v>
      </c>
      <c r="G48" s="588" t="s">
        <v>656</v>
      </c>
    </row>
    <row r="49" spans="1:7" ht="48" hidden="1" customHeight="1" thickBot="1">
      <c r="A49" s="1870"/>
      <c r="B49" s="1872"/>
      <c r="C49" s="534"/>
      <c r="D49" s="589" t="s">
        <v>630</v>
      </c>
      <c r="E49" s="1715"/>
      <c r="F49" s="534"/>
      <c r="G49" s="590" t="s">
        <v>629</v>
      </c>
    </row>
    <row r="50" spans="1:7" ht="44.25" hidden="1" customHeight="1">
      <c r="A50" s="1875" t="s">
        <v>490</v>
      </c>
      <c r="B50" s="1872"/>
      <c r="C50" s="1714">
        <v>2273</v>
      </c>
      <c r="D50" s="591">
        <v>0</v>
      </c>
      <c r="E50" s="1874" t="s">
        <v>116</v>
      </c>
      <c r="F50" s="1714" t="s">
        <v>29</v>
      </c>
      <c r="G50" s="1762" t="s">
        <v>57</v>
      </c>
    </row>
    <row r="51" spans="1:7" ht="35.25" hidden="1" customHeight="1">
      <c r="A51" s="1876"/>
      <c r="B51" s="1872"/>
      <c r="C51" s="1715"/>
      <c r="D51" s="589" t="s">
        <v>413</v>
      </c>
      <c r="E51" s="1715"/>
      <c r="F51" s="1715"/>
      <c r="G51" s="1734"/>
    </row>
    <row r="52" spans="1:7" ht="38.25" hidden="1" customHeight="1">
      <c r="A52" s="1886" t="s">
        <v>491</v>
      </c>
      <c r="B52" s="1872"/>
      <c r="C52" s="534">
        <v>2273</v>
      </c>
      <c r="D52" s="592">
        <v>0</v>
      </c>
      <c r="E52" s="1874" t="s">
        <v>116</v>
      </c>
      <c r="F52" s="534" t="s">
        <v>29</v>
      </c>
      <c r="G52" s="593" t="s">
        <v>57</v>
      </c>
    </row>
    <row r="53" spans="1:7" ht="34.5" hidden="1" customHeight="1">
      <c r="A53" s="1887"/>
      <c r="B53" s="1872"/>
      <c r="C53" s="534"/>
      <c r="D53" s="537" t="s">
        <v>414</v>
      </c>
      <c r="E53" s="1715"/>
      <c r="F53" s="534"/>
      <c r="G53" s="593"/>
    </row>
    <row r="54" spans="1:7" ht="25.5" hidden="1" customHeight="1">
      <c r="A54" s="1867" t="s">
        <v>396</v>
      </c>
      <c r="B54" s="1872"/>
      <c r="C54" s="534">
        <v>2273</v>
      </c>
      <c r="D54" s="594">
        <v>0</v>
      </c>
      <c r="E54" s="1716" t="s">
        <v>397</v>
      </c>
      <c r="F54" s="534" t="s">
        <v>29</v>
      </c>
      <c r="G54" s="593" t="s">
        <v>57</v>
      </c>
    </row>
    <row r="55" spans="1:7" ht="41.25" hidden="1" customHeight="1">
      <c r="A55" s="1868"/>
      <c r="B55" s="1873"/>
      <c r="C55" s="595"/>
      <c r="D55" s="596" t="s">
        <v>399</v>
      </c>
      <c r="E55" s="1779"/>
      <c r="F55" s="595"/>
      <c r="G55" s="597"/>
    </row>
    <row r="56" spans="1:7" ht="33.75" hidden="1" thickBot="1">
      <c r="A56" s="598" t="s">
        <v>11</v>
      </c>
      <c r="B56" s="599"/>
      <c r="C56" s="600"/>
      <c r="D56" s="601">
        <f>D32+D34+D36+D38+D40+D42+D44+D46+D48+D50+D52</f>
        <v>8013900</v>
      </c>
      <c r="E56" s="600"/>
      <c r="F56" s="600"/>
      <c r="G56" s="602"/>
    </row>
    <row r="57" spans="1:7" ht="43.5" hidden="1" customHeight="1">
      <c r="A57" s="1859" t="s">
        <v>521</v>
      </c>
      <c r="B57" s="603" t="s">
        <v>657</v>
      </c>
      <c r="C57" s="1860">
        <v>2274</v>
      </c>
      <c r="D57" s="604">
        <v>1242300</v>
      </c>
      <c r="E57" s="1836" t="s">
        <v>658</v>
      </c>
      <c r="F57" s="1862" t="s">
        <v>120</v>
      </c>
      <c r="G57" s="1863" t="s">
        <v>62</v>
      </c>
    </row>
    <row r="58" spans="1:7" ht="66" hidden="1" customHeight="1">
      <c r="A58" s="1756"/>
      <c r="B58" s="539"/>
      <c r="C58" s="1861"/>
      <c r="D58" s="537" t="s">
        <v>499</v>
      </c>
      <c r="E58" s="1747"/>
      <c r="F58" s="1701"/>
      <c r="G58" s="1864"/>
    </row>
    <row r="59" spans="1:7" ht="32.25" hidden="1" customHeight="1" thickBot="1">
      <c r="A59" s="605" t="s">
        <v>59</v>
      </c>
      <c r="B59" s="606"/>
      <c r="C59" s="607"/>
      <c r="D59" s="608">
        <f>D57</f>
        <v>1242300</v>
      </c>
      <c r="E59" s="607"/>
      <c r="F59" s="607"/>
      <c r="G59" s="609"/>
    </row>
    <row r="60" spans="1:7" ht="28.5" hidden="1" customHeight="1">
      <c r="A60" s="1859" t="s">
        <v>589</v>
      </c>
      <c r="B60" s="1857" t="s">
        <v>659</v>
      </c>
      <c r="C60" s="1865">
        <v>2275</v>
      </c>
      <c r="D60" s="610">
        <v>124900</v>
      </c>
      <c r="E60" s="1853" t="s">
        <v>660</v>
      </c>
      <c r="F60" s="1706" t="s">
        <v>23</v>
      </c>
      <c r="G60" s="1748" t="s">
        <v>57</v>
      </c>
    </row>
    <row r="61" spans="1:7" ht="54.75" hidden="1" customHeight="1" thickBot="1">
      <c r="A61" s="1756"/>
      <c r="B61" s="1858"/>
      <c r="C61" s="1866"/>
      <c r="D61" s="611" t="s">
        <v>509</v>
      </c>
      <c r="E61" s="1854"/>
      <c r="F61" s="1707"/>
      <c r="G61" s="1749"/>
    </row>
    <row r="62" spans="1:7" ht="27" hidden="1" customHeight="1">
      <c r="A62" s="1755" t="s">
        <v>508</v>
      </c>
      <c r="B62" s="1857" t="s">
        <v>661</v>
      </c>
      <c r="C62" s="612"/>
      <c r="D62" s="613">
        <v>10441100</v>
      </c>
      <c r="E62" s="1853" t="s">
        <v>660</v>
      </c>
      <c r="F62" s="1706" t="s">
        <v>31</v>
      </c>
      <c r="G62" s="1748" t="s">
        <v>62</v>
      </c>
    </row>
    <row r="63" spans="1:7" ht="43.5" hidden="1" customHeight="1" thickBot="1">
      <c r="A63" s="1856"/>
      <c r="B63" s="1858"/>
      <c r="C63" s="612">
        <v>2275</v>
      </c>
      <c r="D63" s="611" t="s">
        <v>514</v>
      </c>
      <c r="E63" s="1854"/>
      <c r="F63" s="1707"/>
      <c r="G63" s="1749"/>
    </row>
    <row r="64" spans="1:7" ht="50.25" hidden="1" thickBot="1">
      <c r="A64" s="614" t="s">
        <v>99</v>
      </c>
      <c r="B64" s="599"/>
      <c r="C64" s="600"/>
      <c r="D64" s="601">
        <f>D60+D62</f>
        <v>10566000</v>
      </c>
      <c r="E64" s="600"/>
      <c r="F64" s="600"/>
      <c r="G64" s="615"/>
    </row>
    <row r="65" spans="1:7" ht="51.75" hidden="1" customHeight="1">
      <c r="A65" s="1855" t="s">
        <v>144</v>
      </c>
      <c r="B65" s="616" t="s">
        <v>662</v>
      </c>
      <c r="C65" s="1716">
        <v>2210</v>
      </c>
      <c r="D65" s="617">
        <v>0</v>
      </c>
      <c r="E65" s="1716" t="s">
        <v>14</v>
      </c>
      <c r="F65" s="1819" t="s">
        <v>29</v>
      </c>
      <c r="G65" s="1717" t="s">
        <v>57</v>
      </c>
    </row>
    <row r="66" spans="1:7" ht="28.5" hidden="1" customHeight="1">
      <c r="A66" s="1799"/>
      <c r="B66" s="618"/>
      <c r="C66" s="1715"/>
      <c r="D66" s="619" t="s">
        <v>256</v>
      </c>
      <c r="E66" s="1715"/>
      <c r="F66" s="1709"/>
      <c r="G66" s="1718"/>
    </row>
    <row r="67" spans="1:7" ht="40.5" hidden="1" customHeight="1">
      <c r="A67" s="1798" t="s">
        <v>133</v>
      </c>
      <c r="B67" s="620" t="s">
        <v>663</v>
      </c>
      <c r="C67" s="1714">
        <v>2210</v>
      </c>
      <c r="D67" s="621">
        <v>0</v>
      </c>
      <c r="E67" s="1716" t="s">
        <v>14</v>
      </c>
      <c r="F67" s="1708" t="s">
        <v>29</v>
      </c>
      <c r="G67" s="1744" t="s">
        <v>62</v>
      </c>
    </row>
    <row r="68" spans="1:7" ht="36.75" hidden="1" customHeight="1">
      <c r="A68" s="1799"/>
      <c r="B68" s="618"/>
      <c r="C68" s="1715"/>
      <c r="D68" s="619" t="s">
        <v>257</v>
      </c>
      <c r="E68" s="1715"/>
      <c r="F68" s="1709"/>
      <c r="G68" s="1718"/>
    </row>
    <row r="69" spans="1:7" ht="24.75" hidden="1" customHeight="1">
      <c r="A69" s="622" t="s">
        <v>132</v>
      </c>
      <c r="B69" s="620" t="s">
        <v>663</v>
      </c>
      <c r="C69" s="534">
        <v>2210</v>
      </c>
      <c r="D69" s="621">
        <v>0</v>
      </c>
      <c r="E69" s="1716" t="s">
        <v>14</v>
      </c>
      <c r="F69" s="1708" t="s">
        <v>31</v>
      </c>
      <c r="G69" s="1744" t="s">
        <v>62</v>
      </c>
    </row>
    <row r="70" spans="1:7" ht="30" hidden="1" customHeight="1">
      <c r="A70" s="622"/>
      <c r="B70" s="618"/>
      <c r="C70" s="534"/>
      <c r="D70" s="619" t="s">
        <v>258</v>
      </c>
      <c r="E70" s="1715"/>
      <c r="F70" s="1709"/>
      <c r="G70" s="1718"/>
    </row>
    <row r="71" spans="1:7" ht="30.75" hidden="1" customHeight="1">
      <c r="A71" s="1798" t="s">
        <v>126</v>
      </c>
      <c r="B71" s="623" t="s">
        <v>664</v>
      </c>
      <c r="C71" s="624">
        <v>2210</v>
      </c>
      <c r="D71" s="625">
        <v>0</v>
      </c>
      <c r="E71" s="1716" t="s">
        <v>14</v>
      </c>
      <c r="F71" s="1708" t="s">
        <v>29</v>
      </c>
      <c r="G71" s="1744" t="s">
        <v>57</v>
      </c>
    </row>
    <row r="72" spans="1:7" ht="37.5" hidden="1" customHeight="1">
      <c r="A72" s="1799"/>
      <c r="B72" s="618"/>
      <c r="C72" s="626"/>
      <c r="D72" s="627" t="s">
        <v>128</v>
      </c>
      <c r="E72" s="1715"/>
      <c r="F72" s="1709"/>
      <c r="G72" s="1718"/>
    </row>
    <row r="73" spans="1:7" ht="26.25" hidden="1" customHeight="1">
      <c r="A73" s="628" t="s">
        <v>58</v>
      </c>
      <c r="B73" s="629" t="s">
        <v>665</v>
      </c>
      <c r="C73" s="630">
        <v>2210</v>
      </c>
      <c r="D73" s="631">
        <v>0</v>
      </c>
      <c r="E73" s="1708" t="s">
        <v>14</v>
      </c>
      <c r="F73" s="630" t="s">
        <v>29</v>
      </c>
      <c r="G73" s="632" t="s">
        <v>57</v>
      </c>
    </row>
    <row r="74" spans="1:7" ht="27" hidden="1" customHeight="1">
      <c r="A74" s="633"/>
      <c r="B74" s="634"/>
      <c r="C74" s="635"/>
      <c r="D74" s="636" t="s">
        <v>243</v>
      </c>
      <c r="E74" s="1709"/>
      <c r="F74" s="635"/>
      <c r="G74" s="637"/>
    </row>
    <row r="75" spans="1:7" ht="25.5" hidden="1" customHeight="1">
      <c r="A75" s="628" t="s">
        <v>177</v>
      </c>
      <c r="B75" s="638" t="s">
        <v>666</v>
      </c>
      <c r="C75" s="630">
        <v>2210</v>
      </c>
      <c r="D75" s="631">
        <v>0</v>
      </c>
      <c r="E75" s="1708" t="s">
        <v>175</v>
      </c>
      <c r="F75" s="630" t="s">
        <v>121</v>
      </c>
      <c r="G75" s="632" t="s">
        <v>57</v>
      </c>
    </row>
    <row r="76" spans="1:7" ht="25.5" hidden="1" customHeight="1">
      <c r="A76" s="633"/>
      <c r="B76" s="634"/>
      <c r="C76" s="635"/>
      <c r="D76" s="636" t="s">
        <v>176</v>
      </c>
      <c r="E76" s="1709"/>
      <c r="F76" s="635"/>
      <c r="G76" s="637"/>
    </row>
    <row r="77" spans="1:7" ht="25.5" hidden="1" customHeight="1">
      <c r="A77" s="628" t="s">
        <v>178</v>
      </c>
      <c r="B77" s="638" t="s">
        <v>667</v>
      </c>
      <c r="C77" s="630">
        <v>2210</v>
      </c>
      <c r="D77" s="631">
        <v>0</v>
      </c>
      <c r="E77" s="1708" t="s">
        <v>181</v>
      </c>
      <c r="F77" s="630" t="s">
        <v>121</v>
      </c>
      <c r="G77" s="632" t="s">
        <v>57</v>
      </c>
    </row>
    <row r="78" spans="1:7" ht="25.5" hidden="1" customHeight="1">
      <c r="A78" s="633"/>
      <c r="B78" s="634"/>
      <c r="C78" s="635"/>
      <c r="D78" s="636" t="s">
        <v>269</v>
      </c>
      <c r="E78" s="1709"/>
      <c r="F78" s="635"/>
      <c r="G78" s="637"/>
    </row>
    <row r="79" spans="1:7" ht="25.5" hidden="1" customHeight="1">
      <c r="A79" s="628"/>
      <c r="B79" s="638" t="s">
        <v>668</v>
      </c>
      <c r="C79" s="630">
        <v>2210</v>
      </c>
      <c r="D79" s="631">
        <v>0</v>
      </c>
      <c r="E79" s="1708" t="s">
        <v>181</v>
      </c>
      <c r="F79" s="630" t="s">
        <v>121</v>
      </c>
      <c r="G79" s="632" t="s">
        <v>57</v>
      </c>
    </row>
    <row r="80" spans="1:7" ht="25.5" hidden="1" customHeight="1">
      <c r="A80" s="633"/>
      <c r="B80" s="634"/>
      <c r="C80" s="635"/>
      <c r="D80" s="636" t="s">
        <v>244</v>
      </c>
      <c r="E80" s="1709"/>
      <c r="F80" s="635"/>
      <c r="G80" s="637"/>
    </row>
    <row r="81" spans="1:7" ht="25.5" hidden="1" customHeight="1">
      <c r="A81" s="628" t="s">
        <v>180</v>
      </c>
      <c r="B81" s="638" t="s">
        <v>669</v>
      </c>
      <c r="C81" s="630">
        <v>2210</v>
      </c>
      <c r="D81" s="631">
        <v>0</v>
      </c>
      <c r="E81" s="1708" t="s">
        <v>182</v>
      </c>
      <c r="F81" s="630" t="s">
        <v>121</v>
      </c>
      <c r="G81" s="632" t="s">
        <v>57</v>
      </c>
    </row>
    <row r="82" spans="1:7" ht="25.5" hidden="1" customHeight="1">
      <c r="A82" s="633"/>
      <c r="B82" s="634"/>
      <c r="C82" s="635"/>
      <c r="D82" s="636" t="s">
        <v>183</v>
      </c>
      <c r="E82" s="1709"/>
      <c r="F82" s="635"/>
      <c r="G82" s="637"/>
    </row>
    <row r="83" spans="1:7" ht="37.5" hidden="1" customHeight="1">
      <c r="A83" s="628" t="s">
        <v>180</v>
      </c>
      <c r="B83" s="638" t="s">
        <v>669</v>
      </c>
      <c r="C83" s="630">
        <v>2210</v>
      </c>
      <c r="D83" s="625">
        <v>0</v>
      </c>
      <c r="E83" s="1708" t="s">
        <v>182</v>
      </c>
      <c r="F83" s="630" t="s">
        <v>121</v>
      </c>
      <c r="G83" s="632" t="s">
        <v>57</v>
      </c>
    </row>
    <row r="84" spans="1:7" ht="27" hidden="1" customHeight="1">
      <c r="A84" s="633"/>
      <c r="B84" s="634"/>
      <c r="C84" s="635"/>
      <c r="D84" s="636" t="s">
        <v>270</v>
      </c>
      <c r="E84" s="1709"/>
      <c r="F84" s="635"/>
      <c r="G84" s="637"/>
    </row>
    <row r="85" spans="1:7" ht="58.5" hidden="1" customHeight="1">
      <c r="A85" s="639" t="s">
        <v>567</v>
      </c>
      <c r="B85" s="640" t="s">
        <v>670</v>
      </c>
      <c r="C85" s="641">
        <v>2210</v>
      </c>
      <c r="D85" s="563">
        <f>9800+3400+4200+12600+3400+49900+4600+9800+553400</f>
        <v>651100</v>
      </c>
      <c r="E85" s="1836" t="s">
        <v>660</v>
      </c>
      <c r="F85" s="641" t="s">
        <v>574</v>
      </c>
      <c r="G85" s="642" t="s">
        <v>57</v>
      </c>
    </row>
    <row r="86" spans="1:7" ht="31.5" hidden="1" customHeight="1" thickBot="1">
      <c r="A86" s="639"/>
      <c r="B86" s="643"/>
      <c r="C86" s="641"/>
      <c r="D86" s="644" t="s">
        <v>569</v>
      </c>
      <c r="E86" s="1747"/>
      <c r="F86" s="645"/>
      <c r="G86" s="646"/>
    </row>
    <row r="87" spans="1:7" ht="44.25" hidden="1" customHeight="1">
      <c r="A87" s="622" t="s">
        <v>565</v>
      </c>
      <c r="B87" s="647" t="s">
        <v>671</v>
      </c>
      <c r="C87" s="648">
        <v>2210</v>
      </c>
      <c r="D87" s="649">
        <f>216100+3900</f>
        <v>220000</v>
      </c>
      <c r="E87" s="1853" t="s">
        <v>660</v>
      </c>
      <c r="F87" s="648" t="s">
        <v>121</v>
      </c>
      <c r="G87" s="650" t="s">
        <v>57</v>
      </c>
    </row>
    <row r="88" spans="1:7" ht="31.5" hidden="1" customHeight="1" thickBot="1">
      <c r="A88" s="651"/>
      <c r="B88" s="652"/>
      <c r="C88" s="648"/>
      <c r="D88" s="644" t="s">
        <v>566</v>
      </c>
      <c r="E88" s="1854"/>
      <c r="F88" s="648"/>
      <c r="G88" s="653"/>
    </row>
    <row r="89" spans="1:7" ht="48.75" hidden="1" customHeight="1">
      <c r="A89" s="622" t="s">
        <v>307</v>
      </c>
      <c r="B89" s="647" t="s">
        <v>671</v>
      </c>
      <c r="C89" s="648">
        <v>2210</v>
      </c>
      <c r="D89" s="654">
        <v>0</v>
      </c>
      <c r="E89" s="1708" t="s">
        <v>182</v>
      </c>
      <c r="F89" s="648" t="s">
        <v>279</v>
      </c>
      <c r="G89" s="1822" t="s">
        <v>62</v>
      </c>
    </row>
    <row r="90" spans="1:7" ht="31.5" hidden="1" customHeight="1">
      <c r="A90" s="651"/>
      <c r="B90" s="652"/>
      <c r="C90" s="648"/>
      <c r="D90" s="644" t="s">
        <v>292</v>
      </c>
      <c r="E90" s="1709"/>
      <c r="F90" s="648"/>
      <c r="G90" s="1821"/>
    </row>
    <row r="91" spans="1:7" ht="27" hidden="1" customHeight="1">
      <c r="A91" s="1798" t="s">
        <v>130</v>
      </c>
      <c r="B91" s="620" t="s">
        <v>672</v>
      </c>
      <c r="C91" s="1714">
        <v>2210</v>
      </c>
      <c r="D91" s="625">
        <v>0</v>
      </c>
      <c r="E91" s="1714" t="s">
        <v>14</v>
      </c>
      <c r="F91" s="1708" t="s">
        <v>31</v>
      </c>
      <c r="G91" s="1744" t="s">
        <v>62</v>
      </c>
    </row>
    <row r="92" spans="1:7" ht="45" hidden="1" customHeight="1">
      <c r="A92" s="1799"/>
      <c r="B92" s="618"/>
      <c r="C92" s="1715"/>
      <c r="D92" s="655" t="s">
        <v>245</v>
      </c>
      <c r="E92" s="1715"/>
      <c r="F92" s="1709"/>
      <c r="G92" s="1718"/>
    </row>
    <row r="93" spans="1:7" ht="45" hidden="1" customHeight="1">
      <c r="A93" s="656" t="s">
        <v>208</v>
      </c>
      <c r="B93" s="657" t="s">
        <v>673</v>
      </c>
      <c r="C93" s="641">
        <v>2210</v>
      </c>
      <c r="D93" s="565">
        <v>0</v>
      </c>
      <c r="E93" s="1752" t="s">
        <v>181</v>
      </c>
      <c r="F93" s="1752" t="s">
        <v>111</v>
      </c>
      <c r="G93" s="642" t="s">
        <v>57</v>
      </c>
    </row>
    <row r="94" spans="1:7" ht="45" hidden="1" customHeight="1">
      <c r="A94" s="658"/>
      <c r="B94" s="659"/>
      <c r="C94" s="645"/>
      <c r="D94" s="644" t="s">
        <v>214</v>
      </c>
      <c r="E94" s="1746"/>
      <c r="F94" s="1746"/>
      <c r="G94" s="646"/>
    </row>
    <row r="95" spans="1:7" ht="48.75" hidden="1" customHeight="1">
      <c r="A95" s="628" t="s">
        <v>87</v>
      </c>
      <c r="B95" s="660" t="s">
        <v>674</v>
      </c>
      <c r="C95" s="1714">
        <v>2210</v>
      </c>
      <c r="D95" s="625">
        <v>0</v>
      </c>
      <c r="E95" s="1708" t="s">
        <v>181</v>
      </c>
      <c r="F95" s="1708" t="s">
        <v>121</v>
      </c>
      <c r="G95" s="1762" t="s">
        <v>57</v>
      </c>
    </row>
    <row r="96" spans="1:7" ht="37.5" hidden="1" customHeight="1">
      <c r="A96" s="633"/>
      <c r="B96" s="661"/>
      <c r="C96" s="1715"/>
      <c r="D96" s="655" t="s">
        <v>259</v>
      </c>
      <c r="E96" s="1709"/>
      <c r="F96" s="1709"/>
      <c r="G96" s="1734"/>
    </row>
    <row r="97" spans="1:7" ht="37.5" hidden="1" customHeight="1">
      <c r="A97" s="662" t="s">
        <v>298</v>
      </c>
      <c r="B97" s="663" t="s">
        <v>675</v>
      </c>
      <c r="C97" s="534"/>
      <c r="D97" s="664">
        <v>0</v>
      </c>
      <c r="E97" s="1708" t="s">
        <v>181</v>
      </c>
      <c r="F97" s="648" t="s">
        <v>111</v>
      </c>
      <c r="G97" s="1762" t="s">
        <v>57</v>
      </c>
    </row>
    <row r="98" spans="1:7" ht="37.5" hidden="1" customHeight="1">
      <c r="A98" s="662"/>
      <c r="B98" s="665"/>
      <c r="C98" s="534"/>
      <c r="D98" s="644" t="s">
        <v>261</v>
      </c>
      <c r="E98" s="1709"/>
      <c r="F98" s="648"/>
      <c r="G98" s="1734"/>
    </row>
    <row r="99" spans="1:7" ht="26.25" hidden="1" customHeight="1">
      <c r="A99" s="1850" t="s">
        <v>210</v>
      </c>
      <c r="B99" s="663" t="s">
        <v>676</v>
      </c>
      <c r="C99" s="1708">
        <v>2210</v>
      </c>
      <c r="D99" s="565">
        <f>97839-22093.39-9829.5-45000-7350.89-906-12659.22</f>
        <v>0</v>
      </c>
      <c r="E99" s="1708" t="s">
        <v>181</v>
      </c>
      <c r="F99" s="630" t="s">
        <v>227</v>
      </c>
      <c r="G99" s="632" t="s">
        <v>57</v>
      </c>
    </row>
    <row r="100" spans="1:7" ht="37.5" hidden="1" customHeight="1">
      <c r="A100" s="1851"/>
      <c r="B100" s="666"/>
      <c r="C100" s="1709"/>
      <c r="D100" s="644" t="s">
        <v>262</v>
      </c>
      <c r="E100" s="1709"/>
      <c r="F100" s="667"/>
      <c r="G100" s="653"/>
    </row>
    <row r="101" spans="1:7" ht="28.5" hidden="1" customHeight="1">
      <c r="A101" s="1850" t="s">
        <v>563</v>
      </c>
      <c r="B101" s="663" t="s">
        <v>677</v>
      </c>
      <c r="C101" s="1708">
        <v>2210</v>
      </c>
      <c r="D101" s="565">
        <v>0</v>
      </c>
      <c r="E101" s="1708" t="s">
        <v>181</v>
      </c>
      <c r="F101" s="630" t="s">
        <v>227</v>
      </c>
      <c r="G101" s="632" t="s">
        <v>57</v>
      </c>
    </row>
    <row r="102" spans="1:7" ht="37.5" hidden="1" customHeight="1">
      <c r="A102" s="1851"/>
      <c r="B102" s="666"/>
      <c r="C102" s="1709"/>
      <c r="D102" s="644" t="s">
        <v>564</v>
      </c>
      <c r="E102" s="1709"/>
      <c r="F102" s="667"/>
      <c r="G102" s="653"/>
    </row>
    <row r="103" spans="1:7" ht="37.5" hidden="1" customHeight="1">
      <c r="A103" s="1850" t="s">
        <v>237</v>
      </c>
      <c r="B103" s="663" t="s">
        <v>678</v>
      </c>
      <c r="C103" s="1708">
        <v>2210</v>
      </c>
      <c r="D103" s="565">
        <v>0</v>
      </c>
      <c r="E103" s="1708" t="s">
        <v>181</v>
      </c>
      <c r="F103" s="630" t="s">
        <v>227</v>
      </c>
      <c r="G103" s="632" t="s">
        <v>57</v>
      </c>
    </row>
    <row r="104" spans="1:7" ht="37.5" hidden="1" customHeight="1">
      <c r="A104" s="1851"/>
      <c r="B104" s="666"/>
      <c r="C104" s="1709"/>
      <c r="D104" s="644" t="s">
        <v>236</v>
      </c>
      <c r="E104" s="1709"/>
      <c r="F104" s="667"/>
      <c r="G104" s="653"/>
    </row>
    <row r="105" spans="1:7" ht="37.5" hidden="1" customHeight="1">
      <c r="A105" s="668" t="s">
        <v>230</v>
      </c>
      <c r="B105" s="669" t="s">
        <v>679</v>
      </c>
      <c r="C105" s="630">
        <v>2210</v>
      </c>
      <c r="D105" s="565">
        <v>0</v>
      </c>
      <c r="E105" s="1708" t="s">
        <v>181</v>
      </c>
      <c r="F105" s="630" t="s">
        <v>227</v>
      </c>
      <c r="G105" s="632" t="s">
        <v>57</v>
      </c>
    </row>
    <row r="106" spans="1:7" ht="25.5" hidden="1" customHeight="1">
      <c r="A106" s="670"/>
      <c r="B106" s="666"/>
      <c r="C106" s="635"/>
      <c r="D106" s="644" t="s">
        <v>232</v>
      </c>
      <c r="E106" s="1709"/>
      <c r="F106" s="667"/>
      <c r="G106" s="653"/>
    </row>
    <row r="107" spans="1:7" ht="37.5" hidden="1" customHeight="1">
      <c r="A107" s="656" t="s">
        <v>209</v>
      </c>
      <c r="B107" s="657" t="s">
        <v>680</v>
      </c>
      <c r="C107" s="641">
        <v>2210</v>
      </c>
      <c r="D107" s="671">
        <v>0</v>
      </c>
      <c r="E107" s="1852" t="s">
        <v>181</v>
      </c>
      <c r="F107" s="1852" t="s">
        <v>111</v>
      </c>
      <c r="G107" s="672" t="s">
        <v>57</v>
      </c>
    </row>
    <row r="108" spans="1:7" ht="37.5" hidden="1" customHeight="1">
      <c r="A108" s="673"/>
      <c r="B108" s="674"/>
      <c r="C108" s="645"/>
      <c r="D108" s="644" t="s">
        <v>206</v>
      </c>
      <c r="E108" s="1746"/>
      <c r="F108" s="1746"/>
      <c r="G108" s="646"/>
    </row>
    <row r="109" spans="1:7" ht="37.5" hidden="1" customHeight="1">
      <c r="A109" s="1850" t="s">
        <v>213</v>
      </c>
      <c r="B109" s="663" t="s">
        <v>678</v>
      </c>
      <c r="C109" s="1708">
        <v>2210</v>
      </c>
      <c r="D109" s="565">
        <v>0</v>
      </c>
      <c r="E109" s="1708" t="s">
        <v>181</v>
      </c>
      <c r="F109" s="630" t="s">
        <v>111</v>
      </c>
      <c r="G109" s="632" t="s">
        <v>57</v>
      </c>
    </row>
    <row r="110" spans="1:7" ht="37.5" hidden="1" customHeight="1">
      <c r="A110" s="1851"/>
      <c r="B110" s="666"/>
      <c r="C110" s="1709"/>
      <c r="D110" s="675" t="s">
        <v>211</v>
      </c>
      <c r="E110" s="1709"/>
      <c r="F110" s="667"/>
      <c r="G110" s="653"/>
    </row>
    <row r="111" spans="1:7" ht="27.75" hidden="1" customHeight="1">
      <c r="A111" s="1798" t="s">
        <v>131</v>
      </c>
      <c r="B111" s="638" t="s">
        <v>666</v>
      </c>
      <c r="C111" s="630">
        <v>2210</v>
      </c>
      <c r="D111" s="625">
        <v>0</v>
      </c>
      <c r="E111" s="1708" t="s">
        <v>116</v>
      </c>
      <c r="F111" s="630" t="s">
        <v>29</v>
      </c>
      <c r="G111" s="1744" t="s">
        <v>57</v>
      </c>
    </row>
    <row r="112" spans="1:7" ht="37.5" hidden="1" customHeight="1">
      <c r="A112" s="1799"/>
      <c r="B112" s="676"/>
      <c r="C112" s="677"/>
      <c r="D112" s="655" t="s">
        <v>263</v>
      </c>
      <c r="E112" s="1709"/>
      <c r="F112" s="667"/>
      <c r="G112" s="1718"/>
    </row>
    <row r="113" spans="1:7" ht="37.5" hidden="1" customHeight="1">
      <c r="A113" s="1798" t="s">
        <v>90</v>
      </c>
      <c r="B113" s="678" t="s">
        <v>681</v>
      </c>
      <c r="C113" s="1708">
        <v>2210</v>
      </c>
      <c r="D113" s="557">
        <v>0</v>
      </c>
      <c r="E113" s="1708" t="s">
        <v>116</v>
      </c>
      <c r="F113" s="1708" t="s">
        <v>29</v>
      </c>
      <c r="G113" s="632" t="s">
        <v>57</v>
      </c>
    </row>
    <row r="114" spans="1:7" ht="37.5" hidden="1" customHeight="1">
      <c r="A114" s="1849"/>
      <c r="B114" s="666"/>
      <c r="C114" s="1709"/>
      <c r="D114" s="644" t="s">
        <v>264</v>
      </c>
      <c r="E114" s="1709"/>
      <c r="F114" s="1709"/>
      <c r="G114" s="679"/>
    </row>
    <row r="115" spans="1:7" ht="37.5" hidden="1" customHeight="1">
      <c r="A115" s="680" t="s">
        <v>92</v>
      </c>
      <c r="B115" s="681" t="s">
        <v>682</v>
      </c>
      <c r="C115" s="648">
        <v>2210</v>
      </c>
      <c r="D115" s="625">
        <f>73600-73600</f>
        <v>0</v>
      </c>
      <c r="E115" s="1708" t="s">
        <v>116</v>
      </c>
      <c r="F115" s="648" t="s">
        <v>29</v>
      </c>
      <c r="G115" s="632" t="s">
        <v>57</v>
      </c>
    </row>
    <row r="116" spans="1:7" ht="37.5" hidden="1" customHeight="1">
      <c r="A116" s="651"/>
      <c r="B116" s="652"/>
      <c r="C116" s="648"/>
      <c r="D116" s="644" t="s">
        <v>94</v>
      </c>
      <c r="E116" s="1709"/>
      <c r="F116" s="648"/>
      <c r="G116" s="679"/>
    </row>
    <row r="117" spans="1:7" ht="37.5" hidden="1" customHeight="1">
      <c r="A117" s="668" t="s">
        <v>146</v>
      </c>
      <c r="B117" s="681" t="s">
        <v>145</v>
      </c>
      <c r="C117" s="630">
        <v>2210</v>
      </c>
      <c r="D117" s="682">
        <v>0</v>
      </c>
      <c r="E117" s="1708" t="s">
        <v>116</v>
      </c>
      <c r="F117" s="630" t="s">
        <v>120</v>
      </c>
      <c r="G117" s="632" t="s">
        <v>57</v>
      </c>
    </row>
    <row r="118" spans="1:7" ht="37.5" hidden="1" customHeight="1">
      <c r="A118" s="683"/>
      <c r="B118" s="684"/>
      <c r="C118" s="635"/>
      <c r="D118" s="644" t="s">
        <v>265</v>
      </c>
      <c r="E118" s="1709"/>
      <c r="F118" s="635"/>
      <c r="G118" s="685"/>
    </row>
    <row r="119" spans="1:7" ht="37.5" hidden="1" customHeight="1">
      <c r="A119" s="668" t="s">
        <v>146</v>
      </c>
      <c r="B119" s="681" t="s">
        <v>145</v>
      </c>
      <c r="C119" s="630">
        <v>2210</v>
      </c>
      <c r="D119" s="613">
        <v>0</v>
      </c>
      <c r="E119" s="1708" t="s">
        <v>116</v>
      </c>
      <c r="F119" s="630" t="s">
        <v>120</v>
      </c>
      <c r="G119" s="632" t="s">
        <v>57</v>
      </c>
    </row>
    <row r="120" spans="1:7" ht="37.5" hidden="1" customHeight="1">
      <c r="A120" s="683"/>
      <c r="B120" s="684"/>
      <c r="C120" s="635"/>
      <c r="D120" s="644" t="s">
        <v>265</v>
      </c>
      <c r="E120" s="1709"/>
      <c r="F120" s="635"/>
      <c r="G120" s="686"/>
    </row>
    <row r="121" spans="1:7" ht="39" hidden="1" customHeight="1">
      <c r="A121" s="1811" t="s">
        <v>501</v>
      </c>
      <c r="B121" s="1813" t="s">
        <v>683</v>
      </c>
      <c r="C121" s="1752">
        <v>2210</v>
      </c>
      <c r="D121" s="682">
        <v>0</v>
      </c>
      <c r="E121" s="1752" t="s">
        <v>181</v>
      </c>
      <c r="F121" s="1752" t="s">
        <v>120</v>
      </c>
      <c r="G121" s="1807" t="s">
        <v>57</v>
      </c>
    </row>
    <row r="122" spans="1:7" ht="28.5" hidden="1" customHeight="1">
      <c r="A122" s="1812"/>
      <c r="B122" s="1814"/>
      <c r="C122" s="1746"/>
      <c r="D122" s="687" t="s">
        <v>503</v>
      </c>
      <c r="E122" s="1746"/>
      <c r="F122" s="1746"/>
      <c r="G122" s="1808"/>
    </row>
    <row r="123" spans="1:7" ht="24.75" hidden="1" customHeight="1">
      <c r="A123" s="1828" t="s">
        <v>95</v>
      </c>
      <c r="B123" s="688" t="s">
        <v>684</v>
      </c>
      <c r="C123" s="689">
        <v>2210</v>
      </c>
      <c r="D123" s="625">
        <v>0</v>
      </c>
      <c r="E123" s="1752" t="s">
        <v>116</v>
      </c>
      <c r="F123" s="1752" t="s">
        <v>29</v>
      </c>
      <c r="G123" s="1807" t="s">
        <v>97</v>
      </c>
    </row>
    <row r="124" spans="1:7" ht="37.5" hidden="1" customHeight="1">
      <c r="A124" s="1829"/>
      <c r="B124" s="690"/>
      <c r="C124" s="691"/>
      <c r="D124" s="655" t="s">
        <v>266</v>
      </c>
      <c r="E124" s="1746"/>
      <c r="F124" s="1746"/>
      <c r="G124" s="1808"/>
    </row>
    <row r="125" spans="1:7" ht="37.5" hidden="1" customHeight="1">
      <c r="A125" s="1828" t="s">
        <v>127</v>
      </c>
      <c r="B125" s="688" t="s">
        <v>685</v>
      </c>
      <c r="C125" s="1752">
        <v>2210</v>
      </c>
      <c r="D125" s="625">
        <v>0</v>
      </c>
      <c r="E125" s="1752" t="s">
        <v>268</v>
      </c>
      <c r="F125" s="1752" t="s">
        <v>29</v>
      </c>
      <c r="G125" s="1807" t="s">
        <v>62</v>
      </c>
    </row>
    <row r="126" spans="1:7" ht="29.25" hidden="1" customHeight="1">
      <c r="A126" s="1829"/>
      <c r="B126" s="690"/>
      <c r="C126" s="1746"/>
      <c r="D126" s="655" t="s">
        <v>267</v>
      </c>
      <c r="E126" s="1746"/>
      <c r="F126" s="1746"/>
      <c r="G126" s="1808"/>
    </row>
    <row r="127" spans="1:7" ht="29.25" hidden="1" customHeight="1">
      <c r="A127" s="1828" t="s">
        <v>559</v>
      </c>
      <c r="B127" s="692" t="s">
        <v>686</v>
      </c>
      <c r="C127" s="689">
        <v>2210</v>
      </c>
      <c r="D127" s="563">
        <f>36000+82800+22000+2600-14575</f>
        <v>128825</v>
      </c>
      <c r="E127" s="1836" t="s">
        <v>660</v>
      </c>
      <c r="F127" s="1752" t="s">
        <v>110</v>
      </c>
      <c r="G127" s="1807" t="s">
        <v>62</v>
      </c>
    </row>
    <row r="128" spans="1:7" ht="63" hidden="1" customHeight="1">
      <c r="A128" s="1829"/>
      <c r="B128" s="693"/>
      <c r="C128" s="691"/>
      <c r="D128" s="644" t="s">
        <v>609</v>
      </c>
      <c r="E128" s="1747"/>
      <c r="F128" s="1746"/>
      <c r="G128" s="1808"/>
    </row>
    <row r="129" spans="1:7" ht="29.25" hidden="1" customHeight="1">
      <c r="A129" s="639" t="s">
        <v>607</v>
      </c>
      <c r="B129" s="692" t="s">
        <v>608</v>
      </c>
      <c r="C129" s="641">
        <v>2210</v>
      </c>
      <c r="D129" s="563">
        <v>14575</v>
      </c>
      <c r="E129" s="1845" t="s">
        <v>604</v>
      </c>
      <c r="F129" s="1846"/>
      <c r="G129" s="1744" t="s">
        <v>687</v>
      </c>
    </row>
    <row r="130" spans="1:7" ht="88.5" hidden="1" customHeight="1">
      <c r="A130" s="639"/>
      <c r="B130" s="694"/>
      <c r="C130" s="695"/>
      <c r="D130" s="644" t="s">
        <v>610</v>
      </c>
      <c r="E130" s="1847"/>
      <c r="F130" s="1848"/>
      <c r="G130" s="1718"/>
    </row>
    <row r="131" spans="1:7" ht="63" hidden="1" customHeight="1">
      <c r="A131" s="1841" t="s">
        <v>561</v>
      </c>
      <c r="B131" s="1843" t="s">
        <v>688</v>
      </c>
      <c r="C131" s="1708">
        <v>2210</v>
      </c>
      <c r="D131" s="563">
        <v>12200</v>
      </c>
      <c r="E131" s="1752" t="s">
        <v>181</v>
      </c>
      <c r="F131" s="1714" t="s">
        <v>23</v>
      </c>
      <c r="G131" s="1822" t="s">
        <v>368</v>
      </c>
    </row>
    <row r="132" spans="1:7" ht="63" hidden="1" customHeight="1" thickBot="1">
      <c r="A132" s="1842"/>
      <c r="B132" s="1844"/>
      <c r="C132" s="1709"/>
      <c r="D132" s="675" t="s">
        <v>560</v>
      </c>
      <c r="E132" s="1746"/>
      <c r="F132" s="1715"/>
      <c r="G132" s="1821"/>
    </row>
    <row r="133" spans="1:7" ht="26.25" hidden="1" customHeight="1">
      <c r="A133" s="1839" t="s">
        <v>554</v>
      </c>
      <c r="B133" s="1817" t="s">
        <v>689</v>
      </c>
      <c r="C133" s="1752">
        <v>2210</v>
      </c>
      <c r="D133" s="563">
        <v>51600</v>
      </c>
      <c r="E133" s="1836" t="s">
        <v>660</v>
      </c>
      <c r="F133" s="1752" t="s">
        <v>29</v>
      </c>
      <c r="G133" s="1823" t="s">
        <v>368</v>
      </c>
    </row>
    <row r="134" spans="1:7" ht="63" hidden="1" customHeight="1" thickBot="1">
      <c r="A134" s="1840"/>
      <c r="B134" s="1827"/>
      <c r="C134" s="1746"/>
      <c r="D134" s="675" t="s">
        <v>570</v>
      </c>
      <c r="E134" s="1747"/>
      <c r="F134" s="1746"/>
      <c r="G134" s="1824"/>
    </row>
    <row r="135" spans="1:7" ht="44.25" hidden="1" customHeight="1">
      <c r="A135" s="696" t="s">
        <v>578</v>
      </c>
      <c r="B135" s="692" t="s">
        <v>690</v>
      </c>
      <c r="C135" s="689">
        <v>2210</v>
      </c>
      <c r="D135" s="563">
        <v>251000</v>
      </c>
      <c r="E135" s="1836" t="s">
        <v>660</v>
      </c>
      <c r="F135" s="1752" t="s">
        <v>23</v>
      </c>
      <c r="G135" s="1807" t="s">
        <v>57</v>
      </c>
    </row>
    <row r="136" spans="1:7" ht="54.75" hidden="1" customHeight="1">
      <c r="A136" s="697"/>
      <c r="B136" s="690"/>
      <c r="C136" s="691"/>
      <c r="D136" s="644" t="s">
        <v>549</v>
      </c>
      <c r="E136" s="1747"/>
      <c r="F136" s="1746"/>
      <c r="G136" s="1808"/>
    </row>
    <row r="137" spans="1:7" ht="29.25" hidden="1" customHeight="1">
      <c r="A137" s="1837" t="s">
        <v>355</v>
      </c>
      <c r="B137" s="692" t="s">
        <v>691</v>
      </c>
      <c r="C137" s="689">
        <v>2210</v>
      </c>
      <c r="D137" s="563">
        <v>0</v>
      </c>
      <c r="E137" s="1832" t="s">
        <v>200</v>
      </c>
      <c r="F137" s="1752" t="s">
        <v>279</v>
      </c>
      <c r="G137" s="1807" t="s">
        <v>62</v>
      </c>
    </row>
    <row r="138" spans="1:7" ht="72.75" hidden="1" customHeight="1">
      <c r="A138" s="1838"/>
      <c r="B138" s="690"/>
      <c r="C138" s="691"/>
      <c r="D138" s="644" t="s">
        <v>347</v>
      </c>
      <c r="E138" s="1832"/>
      <c r="F138" s="1746"/>
      <c r="G138" s="1808"/>
    </row>
    <row r="139" spans="1:7" ht="49.5" hidden="1" customHeight="1">
      <c r="A139" s="698" t="s">
        <v>330</v>
      </c>
      <c r="B139" s="692" t="s">
        <v>692</v>
      </c>
      <c r="C139" s="699">
        <v>2210</v>
      </c>
      <c r="D139" s="563">
        <v>0</v>
      </c>
      <c r="E139" s="1832" t="s">
        <v>200</v>
      </c>
      <c r="F139" s="1752" t="s">
        <v>279</v>
      </c>
      <c r="G139" s="1807" t="s">
        <v>693</v>
      </c>
    </row>
    <row r="140" spans="1:7" ht="49.5" hidden="1" customHeight="1">
      <c r="A140" s="697"/>
      <c r="B140" s="700"/>
      <c r="C140" s="691"/>
      <c r="D140" s="644" t="s">
        <v>354</v>
      </c>
      <c r="E140" s="1832"/>
      <c r="F140" s="1746"/>
      <c r="G140" s="1808"/>
    </row>
    <row r="141" spans="1:7" ht="49.5" hidden="1" customHeight="1">
      <c r="A141" s="698" t="s">
        <v>333</v>
      </c>
      <c r="B141" s="692" t="s">
        <v>694</v>
      </c>
      <c r="C141" s="689">
        <v>2210</v>
      </c>
      <c r="D141" s="563">
        <v>0</v>
      </c>
      <c r="E141" s="1832" t="s">
        <v>200</v>
      </c>
      <c r="F141" s="1752" t="s">
        <v>279</v>
      </c>
      <c r="G141" s="1807" t="s">
        <v>367</v>
      </c>
    </row>
    <row r="142" spans="1:7" ht="49.5" hidden="1" customHeight="1">
      <c r="A142" s="697"/>
      <c r="B142" s="700"/>
      <c r="C142" s="645"/>
      <c r="D142" s="644" t="s">
        <v>348</v>
      </c>
      <c r="E142" s="1832"/>
      <c r="F142" s="1746"/>
      <c r="G142" s="1808"/>
    </row>
    <row r="143" spans="1:7" ht="49.5" hidden="1" customHeight="1">
      <c r="A143" s="698" t="s">
        <v>362</v>
      </c>
      <c r="B143" s="692" t="s">
        <v>695</v>
      </c>
      <c r="C143" s="689">
        <v>2210</v>
      </c>
      <c r="D143" s="563">
        <v>0</v>
      </c>
      <c r="E143" s="1832" t="s">
        <v>200</v>
      </c>
      <c r="F143" s="1752" t="s">
        <v>279</v>
      </c>
      <c r="G143" s="1807" t="s">
        <v>693</v>
      </c>
    </row>
    <row r="144" spans="1:7" ht="49.5" hidden="1" customHeight="1">
      <c r="A144" s="697"/>
      <c r="B144" s="700"/>
      <c r="C144" s="645"/>
      <c r="D144" s="644" t="s">
        <v>348</v>
      </c>
      <c r="E144" s="1832"/>
      <c r="F144" s="1746"/>
      <c r="G144" s="1808"/>
    </row>
    <row r="145" spans="1:7" ht="49.5" hidden="1" customHeight="1">
      <c r="A145" s="698" t="s">
        <v>331</v>
      </c>
      <c r="B145" s="692" t="s">
        <v>696</v>
      </c>
      <c r="C145" s="689">
        <v>2210</v>
      </c>
      <c r="D145" s="701">
        <f>50000-500-2490-47010</f>
        <v>0</v>
      </c>
      <c r="E145" s="1832" t="s">
        <v>200</v>
      </c>
      <c r="F145" s="1752" t="s">
        <v>279</v>
      </c>
      <c r="G145" s="702" t="s">
        <v>357</v>
      </c>
    </row>
    <row r="146" spans="1:7" ht="16.5" hidden="1" customHeight="1">
      <c r="A146" s="697"/>
      <c r="B146" s="700"/>
      <c r="C146" s="645"/>
      <c r="D146" s="644" t="s">
        <v>358</v>
      </c>
      <c r="E146" s="1832"/>
      <c r="F146" s="1746"/>
      <c r="G146" s="703"/>
    </row>
    <row r="147" spans="1:7" ht="49.5" hidden="1" customHeight="1">
      <c r="A147" s="704" t="s">
        <v>359</v>
      </c>
      <c r="B147" s="705" t="s">
        <v>697</v>
      </c>
      <c r="C147" s="641">
        <v>2210</v>
      </c>
      <c r="D147" s="563">
        <v>0</v>
      </c>
      <c r="E147" s="1832" t="s">
        <v>200</v>
      </c>
      <c r="F147" s="641" t="s">
        <v>342</v>
      </c>
      <c r="G147" s="1807" t="s">
        <v>693</v>
      </c>
    </row>
    <row r="148" spans="1:7" ht="49.5" hidden="1" customHeight="1">
      <c r="A148" s="704"/>
      <c r="B148" s="706"/>
      <c r="C148" s="641"/>
      <c r="D148" s="644" t="s">
        <v>339</v>
      </c>
      <c r="E148" s="1832"/>
      <c r="F148" s="641"/>
      <c r="G148" s="1808"/>
    </row>
    <row r="149" spans="1:7" ht="49.5" hidden="1" customHeight="1">
      <c r="A149" s="698" t="s">
        <v>364</v>
      </c>
      <c r="B149" s="707" t="s">
        <v>698</v>
      </c>
      <c r="C149" s="689">
        <v>2210</v>
      </c>
      <c r="D149" s="563">
        <v>0</v>
      </c>
      <c r="E149" s="1832" t="s">
        <v>268</v>
      </c>
      <c r="F149" s="689" t="s">
        <v>342</v>
      </c>
      <c r="G149" s="1807" t="s">
        <v>693</v>
      </c>
    </row>
    <row r="150" spans="1:7" ht="49.5" hidden="1" customHeight="1">
      <c r="A150" s="697"/>
      <c r="B150" s="700"/>
      <c r="C150" s="691"/>
      <c r="D150" s="644" t="s">
        <v>339</v>
      </c>
      <c r="E150" s="1832"/>
      <c r="F150" s="645"/>
      <c r="G150" s="1808"/>
    </row>
    <row r="151" spans="1:7" ht="49.5" hidden="1" customHeight="1">
      <c r="A151" s="708"/>
      <c r="B151" s="709"/>
      <c r="C151" s="710"/>
      <c r="D151" s="701">
        <v>0</v>
      </c>
      <c r="E151" s="1832" t="s">
        <v>200</v>
      </c>
      <c r="F151" s="711" t="s">
        <v>279</v>
      </c>
      <c r="G151" s="1833" t="s">
        <v>699</v>
      </c>
    </row>
    <row r="152" spans="1:7" ht="49.5" hidden="1" customHeight="1">
      <c r="A152" s="712"/>
      <c r="B152" s="713"/>
      <c r="C152" s="714"/>
      <c r="D152" s="644" t="s">
        <v>323</v>
      </c>
      <c r="E152" s="1832"/>
      <c r="F152" s="715"/>
      <c r="G152" s="1834"/>
    </row>
    <row r="153" spans="1:7" ht="33" hidden="1" customHeight="1">
      <c r="A153" s="1830" t="s">
        <v>519</v>
      </c>
      <c r="B153" s="1817" t="s">
        <v>700</v>
      </c>
      <c r="C153" s="641">
        <v>2210</v>
      </c>
      <c r="D153" s="654">
        <v>837900</v>
      </c>
      <c r="E153" s="1747" t="s">
        <v>660</v>
      </c>
      <c r="F153" s="641" t="s">
        <v>29</v>
      </c>
      <c r="G153" s="1831" t="s">
        <v>693</v>
      </c>
    </row>
    <row r="154" spans="1:7" ht="27.75" hidden="1" customHeight="1">
      <c r="A154" s="1835"/>
      <c r="B154" s="1827"/>
      <c r="C154" s="691"/>
      <c r="D154" s="644" t="s">
        <v>571</v>
      </c>
      <c r="E154" s="1747"/>
      <c r="F154" s="645"/>
      <c r="G154" s="1808"/>
    </row>
    <row r="155" spans="1:7" ht="49.5" hidden="1" customHeight="1">
      <c r="A155" s="1828" t="s">
        <v>556</v>
      </c>
      <c r="B155" s="692" t="s">
        <v>701</v>
      </c>
      <c r="C155" s="641">
        <v>2210</v>
      </c>
      <c r="D155" s="649">
        <f>150000+400000+30000</f>
        <v>580000</v>
      </c>
      <c r="E155" s="1747" t="s">
        <v>660</v>
      </c>
      <c r="F155" s="641" t="s">
        <v>31</v>
      </c>
      <c r="G155" s="1807" t="s">
        <v>693</v>
      </c>
    </row>
    <row r="156" spans="1:7" ht="49.5" hidden="1" customHeight="1">
      <c r="A156" s="1829"/>
      <c r="B156" s="706"/>
      <c r="C156" s="691"/>
      <c r="D156" s="644" t="s">
        <v>568</v>
      </c>
      <c r="E156" s="1747"/>
      <c r="F156" s="645"/>
      <c r="G156" s="1808"/>
    </row>
    <row r="157" spans="1:7" ht="49.5" hidden="1" customHeight="1">
      <c r="A157" s="1828" t="s">
        <v>315</v>
      </c>
      <c r="B157" s="692" t="s">
        <v>702</v>
      </c>
      <c r="C157" s="689">
        <v>2210</v>
      </c>
      <c r="D157" s="625">
        <v>0</v>
      </c>
      <c r="E157" s="716" t="s">
        <v>181</v>
      </c>
      <c r="F157" s="689" t="s">
        <v>279</v>
      </c>
      <c r="G157" s="1807" t="s">
        <v>693</v>
      </c>
    </row>
    <row r="158" spans="1:7" ht="49.5" hidden="1" customHeight="1">
      <c r="A158" s="1829"/>
      <c r="B158" s="700"/>
      <c r="C158" s="691"/>
      <c r="D158" s="644" t="s">
        <v>322</v>
      </c>
      <c r="E158" s="716"/>
      <c r="F158" s="645"/>
      <c r="G158" s="1808"/>
    </row>
    <row r="159" spans="1:7" ht="49.5" hidden="1" customHeight="1">
      <c r="A159" s="1830" t="s">
        <v>317</v>
      </c>
      <c r="B159" s="706" t="s">
        <v>703</v>
      </c>
      <c r="C159" s="641">
        <v>2210</v>
      </c>
      <c r="D159" s="649">
        <v>0</v>
      </c>
      <c r="E159" s="716" t="s">
        <v>181</v>
      </c>
      <c r="F159" s="641" t="s">
        <v>279</v>
      </c>
      <c r="G159" s="1831" t="s">
        <v>367</v>
      </c>
    </row>
    <row r="160" spans="1:7" ht="49.5" hidden="1" customHeight="1">
      <c r="A160" s="1829"/>
      <c r="B160" s="706"/>
      <c r="C160" s="695"/>
      <c r="D160" s="644" t="s">
        <v>299</v>
      </c>
      <c r="E160" s="716"/>
      <c r="F160" s="641"/>
      <c r="G160" s="1808"/>
    </row>
    <row r="161" spans="1:7" ht="29.25" hidden="1" customHeight="1">
      <c r="A161" s="696" t="s">
        <v>320</v>
      </c>
      <c r="B161" s="692" t="s">
        <v>704</v>
      </c>
      <c r="C161" s="689">
        <v>2210</v>
      </c>
      <c r="D161" s="563">
        <v>0</v>
      </c>
      <c r="E161" s="1747" t="s">
        <v>181</v>
      </c>
      <c r="F161" s="1752" t="s">
        <v>279</v>
      </c>
      <c r="G161" s="1807" t="s">
        <v>693</v>
      </c>
    </row>
    <row r="162" spans="1:7" ht="48" hidden="1" customHeight="1">
      <c r="A162" s="697"/>
      <c r="B162" s="690"/>
      <c r="C162" s="691"/>
      <c r="D162" s="644" t="s">
        <v>349</v>
      </c>
      <c r="E162" s="1747"/>
      <c r="F162" s="1746"/>
      <c r="G162" s="1808"/>
    </row>
    <row r="163" spans="1:7" ht="48" hidden="1" customHeight="1">
      <c r="A163" s="717" t="s">
        <v>324</v>
      </c>
      <c r="B163" s="692" t="s">
        <v>705</v>
      </c>
      <c r="C163" s="641">
        <v>2210</v>
      </c>
      <c r="D163" s="563">
        <v>0</v>
      </c>
      <c r="E163" s="1747" t="s">
        <v>181</v>
      </c>
      <c r="F163" s="641" t="s">
        <v>279</v>
      </c>
      <c r="G163" s="1807" t="s">
        <v>693</v>
      </c>
    </row>
    <row r="164" spans="1:7" ht="48" hidden="1" customHeight="1">
      <c r="A164" s="704"/>
      <c r="B164" s="718"/>
      <c r="C164" s="695"/>
      <c r="D164" s="644" t="s">
        <v>350</v>
      </c>
      <c r="E164" s="1747"/>
      <c r="F164" s="641"/>
      <c r="G164" s="1808"/>
    </row>
    <row r="165" spans="1:7" ht="44.25" hidden="1" customHeight="1">
      <c r="A165" s="1825" t="s">
        <v>510</v>
      </c>
      <c r="B165" s="1817" t="s">
        <v>706</v>
      </c>
      <c r="C165" s="1752">
        <v>2210</v>
      </c>
      <c r="D165" s="563">
        <v>5670000</v>
      </c>
      <c r="E165" s="1747" t="s">
        <v>660</v>
      </c>
      <c r="F165" s="1752" t="s">
        <v>31</v>
      </c>
      <c r="G165" s="1823" t="s">
        <v>368</v>
      </c>
    </row>
    <row r="166" spans="1:7" ht="48" hidden="1" customHeight="1">
      <c r="A166" s="1826"/>
      <c r="B166" s="1827"/>
      <c r="C166" s="1746"/>
      <c r="D166" s="675" t="s">
        <v>511</v>
      </c>
      <c r="E166" s="1747"/>
      <c r="F166" s="1746"/>
      <c r="G166" s="1824"/>
    </row>
    <row r="167" spans="1:7" ht="48" hidden="1" customHeight="1">
      <c r="A167" s="1811" t="s">
        <v>422</v>
      </c>
      <c r="B167" s="1813" t="s">
        <v>707</v>
      </c>
      <c r="C167" s="689">
        <v>2210</v>
      </c>
      <c r="D167" s="719">
        <v>1432800</v>
      </c>
      <c r="E167" s="1746" t="s">
        <v>660</v>
      </c>
      <c r="F167" s="641" t="s">
        <v>120</v>
      </c>
      <c r="G167" s="1823" t="s">
        <v>368</v>
      </c>
    </row>
    <row r="168" spans="1:7" ht="48" hidden="1" customHeight="1">
      <c r="A168" s="1812"/>
      <c r="B168" s="1814"/>
      <c r="C168" s="645"/>
      <c r="D168" s="675" t="s">
        <v>557</v>
      </c>
      <c r="E168" s="1747"/>
      <c r="F168" s="645"/>
      <c r="G168" s="1824"/>
    </row>
    <row r="169" spans="1:7" ht="48" hidden="1" customHeight="1">
      <c r="A169" s="704" t="s">
        <v>515</v>
      </c>
      <c r="B169" s="640" t="s">
        <v>708</v>
      </c>
      <c r="C169" s="641">
        <v>2210</v>
      </c>
      <c r="D169" s="719">
        <v>78000</v>
      </c>
      <c r="E169" s="1752" t="s">
        <v>181</v>
      </c>
      <c r="F169" s="641" t="s">
        <v>110</v>
      </c>
      <c r="G169" s="1823" t="s">
        <v>368</v>
      </c>
    </row>
    <row r="170" spans="1:7" ht="34.5" hidden="1" customHeight="1">
      <c r="A170" s="697"/>
      <c r="B170" s="674"/>
      <c r="C170" s="645"/>
      <c r="D170" s="644" t="s">
        <v>516</v>
      </c>
      <c r="E170" s="1746"/>
      <c r="F170" s="645"/>
      <c r="G170" s="1824"/>
    </row>
    <row r="171" spans="1:7" ht="35.25" hidden="1" customHeight="1">
      <c r="A171" s="1811" t="s">
        <v>504</v>
      </c>
      <c r="B171" s="1813" t="s">
        <v>709</v>
      </c>
      <c r="C171" s="1752">
        <v>2210</v>
      </c>
      <c r="D171" s="719">
        <v>72000</v>
      </c>
      <c r="E171" s="1752" t="s">
        <v>660</v>
      </c>
      <c r="F171" s="1752" t="s">
        <v>120</v>
      </c>
      <c r="G171" s="1823" t="s">
        <v>368</v>
      </c>
    </row>
    <row r="172" spans="1:7" ht="33.75" hidden="1" customHeight="1" thickBot="1">
      <c r="A172" s="1812"/>
      <c r="B172" s="1814"/>
      <c r="C172" s="1746"/>
      <c r="D172" s="644" t="s">
        <v>558</v>
      </c>
      <c r="E172" s="1746"/>
      <c r="F172" s="1746"/>
      <c r="G172" s="1824"/>
    </row>
    <row r="173" spans="1:7" ht="48" hidden="1" customHeight="1">
      <c r="A173" s="1735" t="s">
        <v>423</v>
      </c>
      <c r="B173" s="1739" t="s">
        <v>710</v>
      </c>
      <c r="C173" s="1714">
        <v>2210</v>
      </c>
      <c r="D173" s="719"/>
      <c r="E173" s="1716" t="s">
        <v>397</v>
      </c>
      <c r="F173" s="1752" t="s">
        <v>120</v>
      </c>
      <c r="G173" s="1820" t="s">
        <v>368</v>
      </c>
    </row>
    <row r="174" spans="1:7" ht="35.25" hidden="1" customHeight="1">
      <c r="A174" s="1736"/>
      <c r="B174" s="1770"/>
      <c r="C174" s="1715"/>
      <c r="D174" s="636" t="s">
        <v>400</v>
      </c>
      <c r="E174" s="1715"/>
      <c r="F174" s="1746"/>
      <c r="G174" s="1821"/>
    </row>
    <row r="175" spans="1:7" ht="48" hidden="1" customHeight="1">
      <c r="A175" s="628" t="s">
        <v>305</v>
      </c>
      <c r="B175" s="720" t="s">
        <v>711</v>
      </c>
      <c r="C175" s="624">
        <v>2210</v>
      </c>
      <c r="D175" s="563">
        <v>0</v>
      </c>
      <c r="E175" s="1708" t="s">
        <v>181</v>
      </c>
      <c r="F175" s="630" t="s">
        <v>279</v>
      </c>
      <c r="G175" s="1822" t="s">
        <v>57</v>
      </c>
    </row>
    <row r="176" spans="1:7" ht="48" hidden="1" customHeight="1">
      <c r="A176" s="633"/>
      <c r="B176" s="721"/>
      <c r="C176" s="540"/>
      <c r="D176" s="722" t="s">
        <v>360</v>
      </c>
      <c r="E176" s="1709"/>
      <c r="F176" s="635"/>
      <c r="G176" s="1821"/>
    </row>
    <row r="177" spans="1:7" ht="48" hidden="1" customHeight="1">
      <c r="A177" s="628" t="s">
        <v>310</v>
      </c>
      <c r="B177" s="663" t="s">
        <v>712</v>
      </c>
      <c r="C177" s="624">
        <v>2210</v>
      </c>
      <c r="D177" s="563">
        <v>0</v>
      </c>
      <c r="E177" s="723" t="s">
        <v>181</v>
      </c>
      <c r="F177" s="630" t="s">
        <v>279</v>
      </c>
      <c r="G177" s="1822" t="s">
        <v>57</v>
      </c>
    </row>
    <row r="178" spans="1:7" ht="48" hidden="1" customHeight="1">
      <c r="A178" s="633"/>
      <c r="B178" s="721"/>
      <c r="C178" s="540"/>
      <c r="D178" s="722" t="s">
        <v>302</v>
      </c>
      <c r="E178" s="724"/>
      <c r="F178" s="635"/>
      <c r="G178" s="1821"/>
    </row>
    <row r="179" spans="1:7" ht="48" hidden="1" customHeight="1">
      <c r="A179" s="628" t="s">
        <v>295</v>
      </c>
      <c r="B179" s="660" t="s">
        <v>713</v>
      </c>
      <c r="C179" s="624">
        <v>2210</v>
      </c>
      <c r="D179" s="563">
        <v>0</v>
      </c>
      <c r="E179" s="723" t="s">
        <v>304</v>
      </c>
      <c r="F179" s="630" t="s">
        <v>279</v>
      </c>
      <c r="G179" s="1822" t="s">
        <v>57</v>
      </c>
    </row>
    <row r="180" spans="1:7" ht="48" hidden="1" customHeight="1">
      <c r="A180" s="633"/>
      <c r="B180" s="721"/>
      <c r="C180" s="540"/>
      <c r="D180" s="722" t="s">
        <v>303</v>
      </c>
      <c r="E180" s="724"/>
      <c r="F180" s="635"/>
      <c r="G180" s="1821"/>
    </row>
    <row r="181" spans="1:7" ht="48" hidden="1" customHeight="1">
      <c r="A181" s="628" t="s">
        <v>308</v>
      </c>
      <c r="B181" s="660" t="s">
        <v>714</v>
      </c>
      <c r="C181" s="624">
        <v>2210</v>
      </c>
      <c r="D181" s="563">
        <v>0</v>
      </c>
      <c r="E181" s="1708" t="s">
        <v>181</v>
      </c>
      <c r="F181" s="630" t="s">
        <v>279</v>
      </c>
      <c r="G181" s="1822" t="s">
        <v>368</v>
      </c>
    </row>
    <row r="182" spans="1:7" ht="48" hidden="1" customHeight="1">
      <c r="A182" s="633"/>
      <c r="B182" s="721"/>
      <c r="C182" s="540"/>
      <c r="D182" s="722" t="s">
        <v>351</v>
      </c>
      <c r="E182" s="1709"/>
      <c r="F182" s="635"/>
      <c r="G182" s="1821"/>
    </row>
    <row r="183" spans="1:7" ht="48" hidden="1" customHeight="1">
      <c r="A183" s="662" t="s">
        <v>312</v>
      </c>
      <c r="B183" s="725" t="s">
        <v>715</v>
      </c>
      <c r="C183" s="534">
        <v>2210</v>
      </c>
      <c r="D183" s="654">
        <v>0</v>
      </c>
      <c r="E183" s="1708" t="s">
        <v>181</v>
      </c>
      <c r="F183" s="648" t="s">
        <v>279</v>
      </c>
      <c r="G183" s="1820" t="s">
        <v>368</v>
      </c>
    </row>
    <row r="184" spans="1:7" ht="48" hidden="1" customHeight="1">
      <c r="A184" s="633"/>
      <c r="B184" s="721"/>
      <c r="C184" s="540"/>
      <c r="D184" s="722" t="s">
        <v>313</v>
      </c>
      <c r="E184" s="1709"/>
      <c r="F184" s="635"/>
      <c r="G184" s="1821"/>
    </row>
    <row r="185" spans="1:7" ht="48" hidden="1" customHeight="1">
      <c r="A185" s="628"/>
      <c r="B185" s="660"/>
      <c r="C185" s="726"/>
      <c r="D185" s="727">
        <v>0</v>
      </c>
      <c r="E185" s="1708" t="s">
        <v>181</v>
      </c>
      <c r="F185" s="630" t="s">
        <v>279</v>
      </c>
      <c r="G185" s="1822" t="s">
        <v>716</v>
      </c>
    </row>
    <row r="186" spans="1:7" ht="48" hidden="1" customHeight="1">
      <c r="A186" s="633"/>
      <c r="B186" s="721"/>
      <c r="C186" s="540"/>
      <c r="D186" s="722" t="s">
        <v>283</v>
      </c>
      <c r="E186" s="1709"/>
      <c r="F186" s="635"/>
      <c r="G186" s="1821"/>
    </row>
    <row r="187" spans="1:7" ht="35.25" hidden="1" customHeight="1">
      <c r="A187" s="662" t="s">
        <v>306</v>
      </c>
      <c r="B187" s="725" t="s">
        <v>309</v>
      </c>
      <c r="C187" s="534">
        <v>2210</v>
      </c>
      <c r="D187" s="654">
        <v>0</v>
      </c>
      <c r="E187" s="1708" t="s">
        <v>181</v>
      </c>
      <c r="F187" s="648" t="s">
        <v>279</v>
      </c>
      <c r="G187" s="1820" t="s">
        <v>368</v>
      </c>
    </row>
    <row r="188" spans="1:7" ht="48" hidden="1" customHeight="1">
      <c r="A188" s="662"/>
      <c r="B188" s="725"/>
      <c r="C188" s="536"/>
      <c r="D188" s="722" t="s">
        <v>314</v>
      </c>
      <c r="E188" s="1709"/>
      <c r="F188" s="648"/>
      <c r="G188" s="1821"/>
    </row>
    <row r="189" spans="1:7" ht="29.25" hidden="1" customHeight="1">
      <c r="A189" s="628"/>
      <c r="B189" s="660"/>
      <c r="C189" s="624"/>
      <c r="D189" s="564"/>
      <c r="E189" s="1815"/>
      <c r="F189" s="1708"/>
      <c r="G189" s="1762"/>
    </row>
    <row r="190" spans="1:7" ht="54.75" hidden="1" customHeight="1">
      <c r="A190" s="633"/>
      <c r="B190" s="618"/>
      <c r="C190" s="540"/>
      <c r="D190" s="722"/>
      <c r="E190" s="1816"/>
      <c r="F190" s="1709"/>
      <c r="G190" s="1734"/>
    </row>
    <row r="191" spans="1:7" ht="48.75" hidden="1" customHeight="1">
      <c r="A191" s="1698" t="s">
        <v>139</v>
      </c>
      <c r="B191" s="1817" t="s">
        <v>717</v>
      </c>
      <c r="C191" s="1706">
        <v>2210</v>
      </c>
      <c r="D191" s="728">
        <v>0</v>
      </c>
      <c r="E191" s="1708" t="s">
        <v>122</v>
      </c>
      <c r="F191" s="1704" t="s">
        <v>111</v>
      </c>
      <c r="G191" s="632"/>
    </row>
    <row r="192" spans="1:7" ht="48" hidden="1" customHeight="1">
      <c r="A192" s="1806"/>
      <c r="B192" s="1818"/>
      <c r="C192" s="1758"/>
      <c r="D192" s="729" t="s">
        <v>272</v>
      </c>
      <c r="E192" s="1819"/>
      <c r="F192" s="1765"/>
      <c r="G192" s="650"/>
    </row>
    <row r="193" spans="1:7" ht="29.25" hidden="1" customHeight="1" thickBot="1">
      <c r="A193" s="614" t="s">
        <v>13</v>
      </c>
      <c r="B193" s="730"/>
      <c r="C193" s="731"/>
      <c r="D193" s="732">
        <f>D85+D87+D127+D131+D133+D135+D153+D155+D165+D167+D169+D171+D129</f>
        <v>10000000</v>
      </c>
      <c r="E193" s="733"/>
      <c r="F193" s="733"/>
      <c r="G193" s="734"/>
    </row>
    <row r="194" spans="1:7" ht="39" hidden="1" customHeight="1">
      <c r="A194" s="1809" t="s">
        <v>52</v>
      </c>
      <c r="B194" s="735" t="s">
        <v>718</v>
      </c>
      <c r="C194" s="736">
        <v>2240</v>
      </c>
      <c r="D194" s="737">
        <v>0</v>
      </c>
      <c r="E194" s="738" t="s">
        <v>14</v>
      </c>
      <c r="F194" s="534" t="s">
        <v>23</v>
      </c>
      <c r="G194" s="685" t="s">
        <v>12</v>
      </c>
    </row>
    <row r="195" spans="1:7" ht="62.25" hidden="1" customHeight="1">
      <c r="A195" s="1810"/>
      <c r="B195" s="739"/>
      <c r="C195" s="740"/>
      <c r="D195" s="619" t="s">
        <v>25</v>
      </c>
      <c r="E195" s="741"/>
      <c r="F195" s="626"/>
      <c r="G195" s="679"/>
    </row>
    <row r="196" spans="1:7" ht="49.5" hidden="1" customHeight="1">
      <c r="A196" s="742" t="s">
        <v>50</v>
      </c>
      <c r="B196" s="743" t="s">
        <v>718</v>
      </c>
      <c r="C196" s="744">
        <v>2240</v>
      </c>
      <c r="D196" s="745">
        <v>0</v>
      </c>
      <c r="E196" s="738" t="s">
        <v>14</v>
      </c>
      <c r="F196" s="534" t="s">
        <v>23</v>
      </c>
      <c r="G196" s="746" t="s">
        <v>12</v>
      </c>
    </row>
    <row r="197" spans="1:7" ht="53.25" hidden="1" customHeight="1">
      <c r="A197" s="742" t="s">
        <v>51</v>
      </c>
      <c r="B197" s="739"/>
      <c r="C197" s="747"/>
      <c r="D197" s="619" t="s">
        <v>24</v>
      </c>
      <c r="E197" s="738"/>
      <c r="F197" s="534"/>
      <c r="G197" s="748"/>
    </row>
    <row r="198" spans="1:7" ht="42" hidden="1" customHeight="1">
      <c r="A198" s="749" t="s">
        <v>26</v>
      </c>
      <c r="B198" s="743" t="s">
        <v>719</v>
      </c>
      <c r="C198" s="1802">
        <v>2240</v>
      </c>
      <c r="D198" s="745">
        <v>0</v>
      </c>
      <c r="E198" s="1741" t="s">
        <v>14</v>
      </c>
      <c r="F198" s="1706" t="s">
        <v>23</v>
      </c>
      <c r="G198" s="1748" t="s">
        <v>12</v>
      </c>
    </row>
    <row r="199" spans="1:7" ht="49.5" hidden="1" customHeight="1">
      <c r="A199" s="750"/>
      <c r="B199" s="739"/>
      <c r="C199" s="1803"/>
      <c r="D199" s="611" t="s">
        <v>20</v>
      </c>
      <c r="E199" s="1720"/>
      <c r="F199" s="1707"/>
      <c r="G199" s="1749"/>
    </row>
    <row r="200" spans="1:7" ht="49.5" hidden="1" customHeight="1">
      <c r="A200" s="1811" t="s">
        <v>501</v>
      </c>
      <c r="B200" s="1813" t="s">
        <v>683</v>
      </c>
      <c r="C200" s="1752">
        <v>2240</v>
      </c>
      <c r="D200" s="613">
        <v>7200</v>
      </c>
      <c r="E200" s="1752" t="s">
        <v>181</v>
      </c>
      <c r="F200" s="1752" t="s">
        <v>120</v>
      </c>
      <c r="G200" s="1807" t="s">
        <v>57</v>
      </c>
    </row>
    <row r="201" spans="1:7" ht="49.5" hidden="1" customHeight="1">
      <c r="A201" s="1812"/>
      <c r="B201" s="1814"/>
      <c r="C201" s="1746"/>
      <c r="D201" s="687" t="s">
        <v>550</v>
      </c>
      <c r="E201" s="1746"/>
      <c r="F201" s="1746"/>
      <c r="G201" s="1808"/>
    </row>
    <row r="202" spans="1:7" ht="36" hidden="1" customHeight="1">
      <c r="A202" s="1698" t="s">
        <v>531</v>
      </c>
      <c r="B202" s="743" t="s">
        <v>720</v>
      </c>
      <c r="C202" s="1706">
        <v>2240</v>
      </c>
      <c r="D202" s="625">
        <v>30000</v>
      </c>
      <c r="E202" s="1752" t="s">
        <v>181</v>
      </c>
      <c r="F202" s="1714" t="s">
        <v>31</v>
      </c>
      <c r="G202" s="1744" t="s">
        <v>63</v>
      </c>
    </row>
    <row r="203" spans="1:7" ht="44.25" hidden="1" customHeight="1">
      <c r="A203" s="1699"/>
      <c r="B203" s="739"/>
      <c r="C203" s="1707"/>
      <c r="D203" s="619" t="s">
        <v>532</v>
      </c>
      <c r="E203" s="1746"/>
      <c r="F203" s="1715"/>
      <c r="G203" s="1718"/>
    </row>
    <row r="204" spans="1:7" ht="42" hidden="1" customHeight="1">
      <c r="A204" s="751" t="s">
        <v>224</v>
      </c>
      <c r="B204" s="743" t="s">
        <v>721</v>
      </c>
      <c r="C204" s="752">
        <v>2240</v>
      </c>
      <c r="D204" s="625">
        <v>0</v>
      </c>
      <c r="E204" s="1706" t="s">
        <v>200</v>
      </c>
      <c r="F204" s="1714" t="s">
        <v>111</v>
      </c>
      <c r="G204" s="1744" t="s">
        <v>63</v>
      </c>
    </row>
    <row r="205" spans="1:7" ht="28.5" hidden="1" customHeight="1">
      <c r="A205" s="753"/>
      <c r="B205" s="739"/>
      <c r="C205" s="754"/>
      <c r="D205" s="619" t="s">
        <v>216</v>
      </c>
      <c r="E205" s="1707"/>
      <c r="F205" s="1715"/>
      <c r="G205" s="1718"/>
    </row>
    <row r="206" spans="1:7" ht="28.5" hidden="1" customHeight="1">
      <c r="A206" s="755" t="s">
        <v>226</v>
      </c>
      <c r="B206" s="1686" t="s">
        <v>722</v>
      </c>
      <c r="C206" s="756">
        <v>2240</v>
      </c>
      <c r="D206" s="757">
        <v>0</v>
      </c>
      <c r="E206" s="1706" t="s">
        <v>200</v>
      </c>
      <c r="F206" s="534" t="s">
        <v>227</v>
      </c>
      <c r="G206" s="1744" t="s">
        <v>57</v>
      </c>
    </row>
    <row r="207" spans="1:7" ht="28.5" hidden="1" customHeight="1">
      <c r="A207" s="755"/>
      <c r="B207" s="1687"/>
      <c r="C207" s="756"/>
      <c r="D207" s="619" t="s">
        <v>228</v>
      </c>
      <c r="E207" s="1707"/>
      <c r="F207" s="534"/>
      <c r="G207" s="1718"/>
    </row>
    <row r="208" spans="1:7" ht="96.75" hidden="1" customHeight="1">
      <c r="A208" s="1698" t="s">
        <v>638</v>
      </c>
      <c r="B208" s="743" t="s">
        <v>723</v>
      </c>
      <c r="C208" s="752">
        <v>2240</v>
      </c>
      <c r="D208" s="625">
        <f>8400000-102000-191118-1254730-252154</f>
        <v>6599998</v>
      </c>
      <c r="E208" s="1746" t="s">
        <v>660</v>
      </c>
      <c r="F208" s="752" t="s">
        <v>23</v>
      </c>
      <c r="G208" s="1790" t="s">
        <v>576</v>
      </c>
    </row>
    <row r="209" spans="1:7" ht="44.25" hidden="1" customHeight="1">
      <c r="A209" s="1699"/>
      <c r="B209" s="758"/>
      <c r="C209" s="754"/>
      <c r="D209" s="619" t="s">
        <v>621</v>
      </c>
      <c r="E209" s="1747"/>
      <c r="F209" s="754"/>
      <c r="G209" s="1791"/>
    </row>
    <row r="210" spans="1:7" ht="99" hidden="1" customHeight="1">
      <c r="A210" s="1698" t="s">
        <v>529</v>
      </c>
      <c r="B210" s="743" t="s">
        <v>724</v>
      </c>
      <c r="C210" s="752">
        <v>2240</v>
      </c>
      <c r="D210" s="625">
        <v>102000</v>
      </c>
      <c r="E210" s="1752" t="s">
        <v>181</v>
      </c>
      <c r="F210" s="752" t="s">
        <v>23</v>
      </c>
      <c r="G210" s="1790" t="s">
        <v>725</v>
      </c>
    </row>
    <row r="211" spans="1:7" ht="60.75" hidden="1" customHeight="1">
      <c r="A211" s="1806"/>
      <c r="B211" s="758"/>
      <c r="C211" s="754"/>
      <c r="D211" s="655" t="s">
        <v>387</v>
      </c>
      <c r="E211" s="1746"/>
      <c r="F211" s="754"/>
      <c r="G211" s="1791"/>
    </row>
    <row r="212" spans="1:7" ht="60.75" hidden="1" customHeight="1">
      <c r="A212" s="1698" t="s">
        <v>623</v>
      </c>
      <c r="B212" s="1686" t="s">
        <v>726</v>
      </c>
      <c r="C212" s="756">
        <v>2240</v>
      </c>
      <c r="D212" s="625">
        <v>252154</v>
      </c>
      <c r="E212" s="1746" t="s">
        <v>660</v>
      </c>
      <c r="F212" s="756" t="s">
        <v>31</v>
      </c>
      <c r="G212" s="746" t="s">
        <v>57</v>
      </c>
    </row>
    <row r="213" spans="1:7" ht="27" hidden="1" customHeight="1">
      <c r="A213" s="1699"/>
      <c r="B213" s="1687"/>
      <c r="C213" s="754"/>
      <c r="D213" s="619" t="s">
        <v>622</v>
      </c>
      <c r="E213" s="1747"/>
      <c r="F213" s="754"/>
      <c r="G213" s="759"/>
    </row>
    <row r="214" spans="1:7" ht="57.75" hidden="1" customHeight="1">
      <c r="A214" s="1698" t="s">
        <v>534</v>
      </c>
      <c r="B214" s="1686" t="s">
        <v>727</v>
      </c>
      <c r="C214" s="756">
        <v>2240</v>
      </c>
      <c r="D214" s="625">
        <v>1033600</v>
      </c>
      <c r="E214" s="1746" t="s">
        <v>660</v>
      </c>
      <c r="F214" s="756" t="s">
        <v>121</v>
      </c>
      <c r="G214" s="746" t="s">
        <v>57</v>
      </c>
    </row>
    <row r="215" spans="1:7" ht="42" hidden="1" customHeight="1">
      <c r="A215" s="1699"/>
      <c r="B215" s="1687"/>
      <c r="C215" s="754"/>
      <c r="D215" s="619" t="s">
        <v>572</v>
      </c>
      <c r="E215" s="1747"/>
      <c r="F215" s="754"/>
      <c r="G215" s="759"/>
    </row>
    <row r="216" spans="1:7" ht="42" hidden="1" customHeight="1">
      <c r="A216" s="1698" t="s">
        <v>536</v>
      </c>
      <c r="B216" s="1686" t="s">
        <v>728</v>
      </c>
      <c r="C216" s="756">
        <v>2240</v>
      </c>
      <c r="D216" s="625">
        <f>1357000-7000</f>
        <v>1350000</v>
      </c>
      <c r="E216" s="1746" t="s">
        <v>660</v>
      </c>
      <c r="F216" s="756" t="s">
        <v>121</v>
      </c>
      <c r="G216" s="746" t="s">
        <v>57</v>
      </c>
    </row>
    <row r="217" spans="1:7" ht="42" hidden="1" customHeight="1">
      <c r="A217" s="1699"/>
      <c r="B217" s="1687"/>
      <c r="C217" s="754"/>
      <c r="D217" s="619" t="s">
        <v>593</v>
      </c>
      <c r="E217" s="1747"/>
      <c r="F217" s="754"/>
      <c r="G217" s="760"/>
    </row>
    <row r="218" spans="1:7" ht="42" hidden="1" customHeight="1">
      <c r="A218" s="1698" t="s">
        <v>595</v>
      </c>
      <c r="B218" s="1686" t="s">
        <v>729</v>
      </c>
      <c r="C218" s="756">
        <v>2240</v>
      </c>
      <c r="D218" s="625">
        <v>7000</v>
      </c>
      <c r="E218" s="1752" t="s">
        <v>181</v>
      </c>
      <c r="F218" s="756" t="s">
        <v>23</v>
      </c>
      <c r="G218" s="746" t="s">
        <v>57</v>
      </c>
    </row>
    <row r="219" spans="1:7" ht="31.5" hidden="1" customHeight="1">
      <c r="A219" s="1699"/>
      <c r="B219" s="1687"/>
      <c r="C219" s="756"/>
      <c r="D219" s="619" t="s">
        <v>590</v>
      </c>
      <c r="E219" s="1746"/>
      <c r="F219" s="756"/>
      <c r="G219" s="760"/>
    </row>
    <row r="220" spans="1:7" ht="71.25" customHeight="1">
      <c r="A220" s="1698" t="s">
        <v>424</v>
      </c>
      <c r="B220" s="743" t="s">
        <v>730</v>
      </c>
      <c r="C220" s="1706">
        <v>2240</v>
      </c>
      <c r="D220" s="761">
        <v>725900</v>
      </c>
      <c r="E220" s="1752" t="s">
        <v>181</v>
      </c>
      <c r="F220" s="1706" t="s">
        <v>29</v>
      </c>
      <c r="G220" s="746" t="s">
        <v>57</v>
      </c>
    </row>
    <row r="221" spans="1:7" ht="120.75" customHeight="1">
      <c r="A221" s="1699"/>
      <c r="B221" s="739"/>
      <c r="C221" s="1707"/>
      <c r="D221" s="636" t="s">
        <v>573</v>
      </c>
      <c r="E221" s="1746"/>
      <c r="F221" s="1707"/>
      <c r="G221" s="679"/>
    </row>
    <row r="222" spans="1:7" s="156" customFormat="1" ht="39" customHeight="1">
      <c r="A222" s="1804" t="s">
        <v>539</v>
      </c>
      <c r="B222" s="1686" t="s">
        <v>731</v>
      </c>
      <c r="C222" s="762" t="s">
        <v>541</v>
      </c>
      <c r="D222" s="763">
        <v>496500</v>
      </c>
      <c r="E222" s="1752" t="s">
        <v>181</v>
      </c>
      <c r="F222" s="534" t="s">
        <v>29</v>
      </c>
      <c r="G222" s="1800" t="s">
        <v>542</v>
      </c>
    </row>
    <row r="223" spans="1:7" s="156" customFormat="1" ht="129.75" customHeight="1">
      <c r="A223" s="1805"/>
      <c r="B223" s="1687"/>
      <c r="C223" s="764"/>
      <c r="D223" s="619" t="s">
        <v>543</v>
      </c>
      <c r="E223" s="1746"/>
      <c r="F223" s="626"/>
      <c r="G223" s="1801"/>
    </row>
    <row r="224" spans="1:7" ht="51" hidden="1" customHeight="1">
      <c r="A224" s="765" t="s">
        <v>65</v>
      </c>
      <c r="B224" s="743" t="s">
        <v>732</v>
      </c>
      <c r="C224" s="1802">
        <v>2240</v>
      </c>
      <c r="D224" s="631">
        <v>0</v>
      </c>
      <c r="E224" s="1741" t="s">
        <v>67</v>
      </c>
      <c r="F224" s="1706" t="s">
        <v>29</v>
      </c>
      <c r="G224" s="766" t="s">
        <v>57</v>
      </c>
    </row>
    <row r="225" spans="1:7" ht="27" hidden="1" customHeight="1">
      <c r="A225" s="753"/>
      <c r="B225" s="739"/>
      <c r="C225" s="1803"/>
      <c r="D225" s="619" t="s">
        <v>68</v>
      </c>
      <c r="E225" s="1720"/>
      <c r="F225" s="1707"/>
      <c r="G225" s="767"/>
    </row>
    <row r="226" spans="1:7" ht="50.25" hidden="1" customHeight="1">
      <c r="A226" s="755" t="s">
        <v>32</v>
      </c>
      <c r="B226" s="743" t="s">
        <v>733</v>
      </c>
      <c r="C226" s="756">
        <v>2240</v>
      </c>
      <c r="D226" s="631">
        <v>0</v>
      </c>
      <c r="E226" s="768" t="s">
        <v>14</v>
      </c>
      <c r="F226" s="769" t="s">
        <v>29</v>
      </c>
      <c r="G226" s="1748" t="s">
        <v>57</v>
      </c>
    </row>
    <row r="227" spans="1:7" ht="30.75" hidden="1" customHeight="1">
      <c r="A227" s="753"/>
      <c r="B227" s="739"/>
      <c r="C227" s="754"/>
      <c r="D227" s="611" t="s">
        <v>33</v>
      </c>
      <c r="E227" s="754"/>
      <c r="F227" s="770"/>
      <c r="G227" s="1749"/>
    </row>
    <row r="228" spans="1:7" ht="45" hidden="1" customHeight="1">
      <c r="A228" s="765" t="s">
        <v>65</v>
      </c>
      <c r="B228" s="743" t="s">
        <v>732</v>
      </c>
      <c r="C228" s="1802">
        <v>2240</v>
      </c>
      <c r="D228" s="631">
        <v>0</v>
      </c>
      <c r="E228" s="1741" t="s">
        <v>67</v>
      </c>
      <c r="F228" s="1706" t="s">
        <v>120</v>
      </c>
      <c r="G228" s="766" t="s">
        <v>57</v>
      </c>
    </row>
    <row r="229" spans="1:7" ht="27" hidden="1" customHeight="1">
      <c r="A229" s="753"/>
      <c r="B229" s="739"/>
      <c r="C229" s="1803"/>
      <c r="D229" s="619" t="s">
        <v>153</v>
      </c>
      <c r="E229" s="1720"/>
      <c r="F229" s="1707"/>
      <c r="G229" s="767"/>
    </row>
    <row r="230" spans="1:7" s="221" customFormat="1" ht="48.75" hidden="1" customHeight="1">
      <c r="A230" s="1735" t="s">
        <v>427</v>
      </c>
      <c r="B230" s="620" t="s">
        <v>734</v>
      </c>
      <c r="C230" s="736">
        <v>2240</v>
      </c>
      <c r="D230" s="771">
        <v>0</v>
      </c>
      <c r="E230" s="1797" t="s">
        <v>116</v>
      </c>
      <c r="F230" s="534" t="s">
        <v>23</v>
      </c>
      <c r="G230" s="772" t="s">
        <v>57</v>
      </c>
    </row>
    <row r="231" spans="1:7" s="221" customFormat="1" ht="51.75" hidden="1" customHeight="1">
      <c r="A231" s="1736"/>
      <c r="B231" s="616"/>
      <c r="C231" s="736"/>
      <c r="D231" s="773" t="s">
        <v>494</v>
      </c>
      <c r="E231" s="1732"/>
      <c r="F231" s="534"/>
      <c r="G231" s="774"/>
    </row>
    <row r="232" spans="1:7" ht="51.75" hidden="1" customHeight="1">
      <c r="A232" s="1755" t="s">
        <v>427</v>
      </c>
      <c r="B232" s="743" t="s">
        <v>732</v>
      </c>
      <c r="C232" s="775">
        <v>2240</v>
      </c>
      <c r="D232" s="771">
        <v>0</v>
      </c>
      <c r="E232" s="1741" t="s">
        <v>116</v>
      </c>
      <c r="F232" s="756" t="s">
        <v>23</v>
      </c>
      <c r="G232" s="766" t="s">
        <v>57</v>
      </c>
    </row>
    <row r="233" spans="1:7" ht="35.25" hidden="1" customHeight="1">
      <c r="A233" s="1756"/>
      <c r="B233" s="735"/>
      <c r="C233" s="775"/>
      <c r="D233" s="619" t="s">
        <v>495</v>
      </c>
      <c r="E233" s="1720"/>
      <c r="F233" s="756"/>
      <c r="G233" s="776" t="s">
        <v>373</v>
      </c>
    </row>
    <row r="234" spans="1:7" ht="53.25" hidden="1" customHeight="1">
      <c r="A234" s="1798" t="s">
        <v>618</v>
      </c>
      <c r="B234" s="1750" t="s">
        <v>735</v>
      </c>
      <c r="C234" s="1714">
        <v>2240</v>
      </c>
      <c r="D234" s="563">
        <f>21200+28600</f>
        <v>49800</v>
      </c>
      <c r="E234" s="1752" t="s">
        <v>181</v>
      </c>
      <c r="F234" s="1714" t="s">
        <v>29</v>
      </c>
      <c r="G234" s="1795" t="s">
        <v>62</v>
      </c>
    </row>
    <row r="235" spans="1:7" ht="31.5" hidden="1" customHeight="1">
      <c r="A235" s="1799"/>
      <c r="B235" s="1751"/>
      <c r="C235" s="1715"/>
      <c r="D235" s="627" t="s">
        <v>617</v>
      </c>
      <c r="E235" s="1746"/>
      <c r="F235" s="1715"/>
      <c r="G235" s="1796"/>
    </row>
    <row r="236" spans="1:7" ht="48" hidden="1" customHeight="1">
      <c r="A236" s="1735" t="s">
        <v>429</v>
      </c>
      <c r="B236" s="1750" t="s">
        <v>735</v>
      </c>
      <c r="C236" s="1714">
        <v>2240</v>
      </c>
      <c r="D236" s="625">
        <v>0</v>
      </c>
      <c r="E236" s="1752" t="s">
        <v>181</v>
      </c>
      <c r="F236" s="1714" t="s">
        <v>574</v>
      </c>
      <c r="G236" s="1795" t="s">
        <v>69</v>
      </c>
    </row>
    <row r="237" spans="1:7" ht="36.75" hidden="1" customHeight="1">
      <c r="A237" s="1736"/>
      <c r="B237" s="1751"/>
      <c r="C237" s="1715"/>
      <c r="D237" s="627" t="s">
        <v>378</v>
      </c>
      <c r="E237" s="1746"/>
      <c r="F237" s="1715"/>
      <c r="G237" s="1796"/>
    </row>
    <row r="238" spans="1:7" ht="56.25" hidden="1" customHeight="1">
      <c r="A238" s="1735" t="s">
        <v>430</v>
      </c>
      <c r="B238" s="1745" t="s">
        <v>736</v>
      </c>
      <c r="C238" s="1714">
        <v>2240</v>
      </c>
      <c r="D238" s="564">
        <v>0</v>
      </c>
      <c r="E238" s="1714" t="s">
        <v>397</v>
      </c>
      <c r="F238" s="1714" t="s">
        <v>31</v>
      </c>
      <c r="G238" s="1762" t="s">
        <v>57</v>
      </c>
    </row>
    <row r="239" spans="1:7" ht="44.25" hidden="1" customHeight="1">
      <c r="A239" s="1736"/>
      <c r="B239" s="1740"/>
      <c r="C239" s="1715"/>
      <c r="D239" s="777" t="s">
        <v>404</v>
      </c>
      <c r="E239" s="1715"/>
      <c r="F239" s="1715"/>
      <c r="G239" s="1734"/>
    </row>
    <row r="240" spans="1:7" ht="64.5" hidden="1" customHeight="1">
      <c r="A240" s="1755" t="s">
        <v>737</v>
      </c>
      <c r="B240" s="1793" t="s">
        <v>738</v>
      </c>
      <c r="C240" s="756">
        <v>2240</v>
      </c>
      <c r="D240" s="563">
        <f>14232300+2876600-2206501.51-567766.25+1254730</f>
        <v>15589362.24</v>
      </c>
      <c r="E240" s="1746" t="s">
        <v>660</v>
      </c>
      <c r="F240" s="1704" t="s">
        <v>29</v>
      </c>
      <c r="G240" s="1748" t="s">
        <v>57</v>
      </c>
    </row>
    <row r="241" spans="1:7" ht="88.5" hidden="1" customHeight="1">
      <c r="A241" s="1756"/>
      <c r="B241" s="1794"/>
      <c r="C241" s="764"/>
      <c r="D241" s="619" t="s">
        <v>619</v>
      </c>
      <c r="E241" s="1747"/>
      <c r="F241" s="1705"/>
      <c r="G241" s="1749"/>
    </row>
    <row r="242" spans="1:7" ht="70.5" hidden="1" customHeight="1">
      <c r="A242" s="1755" t="s">
        <v>737</v>
      </c>
      <c r="B242" s="1793" t="s">
        <v>738</v>
      </c>
      <c r="C242" s="778" t="s">
        <v>541</v>
      </c>
      <c r="D242" s="563">
        <f>2206501.51+567766.25</f>
        <v>2774267.76</v>
      </c>
      <c r="E242" s="1752" t="s">
        <v>181</v>
      </c>
      <c r="F242" s="779" t="s">
        <v>29</v>
      </c>
      <c r="G242" s="1790" t="s">
        <v>725</v>
      </c>
    </row>
    <row r="243" spans="1:7" ht="88.5" hidden="1" customHeight="1">
      <c r="A243" s="1756"/>
      <c r="B243" s="1794"/>
      <c r="C243" s="764"/>
      <c r="D243" s="619" t="s">
        <v>614</v>
      </c>
      <c r="E243" s="1746"/>
      <c r="F243" s="770"/>
      <c r="G243" s="1791"/>
    </row>
    <row r="244" spans="1:7" ht="51" customHeight="1">
      <c r="A244" s="1755" t="s">
        <v>433</v>
      </c>
      <c r="B244" s="1686" t="s">
        <v>739</v>
      </c>
      <c r="C244" s="756">
        <v>2240</v>
      </c>
      <c r="D244" s="563">
        <v>54000</v>
      </c>
      <c r="E244" s="1746" t="s">
        <v>660</v>
      </c>
      <c r="F244" s="769" t="s">
        <v>31</v>
      </c>
      <c r="G244" s="1748" t="s">
        <v>57</v>
      </c>
    </row>
    <row r="245" spans="1:7" ht="84.75" customHeight="1">
      <c r="A245" s="1756"/>
      <c r="B245" s="1687"/>
      <c r="C245" s="754"/>
      <c r="D245" s="636" t="s">
        <v>544</v>
      </c>
      <c r="E245" s="1747"/>
      <c r="F245" s="770"/>
      <c r="G245" s="1749"/>
    </row>
    <row r="246" spans="1:7" ht="47.25" hidden="1" customHeight="1">
      <c r="A246" s="1698" t="s">
        <v>740</v>
      </c>
      <c r="B246" s="735" t="s">
        <v>741</v>
      </c>
      <c r="C246" s="775">
        <v>2240</v>
      </c>
      <c r="D246" s="649">
        <f>1065800+523600+523600-58645.2</f>
        <v>2054354.8</v>
      </c>
      <c r="E246" s="1746" t="s">
        <v>660</v>
      </c>
      <c r="F246" s="1765" t="s">
        <v>29</v>
      </c>
      <c r="G246" s="1792" t="s">
        <v>57</v>
      </c>
    </row>
    <row r="247" spans="1:7" ht="44.25" hidden="1" customHeight="1">
      <c r="A247" s="1699"/>
      <c r="B247" s="739"/>
      <c r="C247" s="780"/>
      <c r="D247" s="636" t="s">
        <v>596</v>
      </c>
      <c r="E247" s="1747"/>
      <c r="F247" s="1705"/>
      <c r="G247" s="1749"/>
    </row>
    <row r="248" spans="1:7" ht="43.5" hidden="1" customHeight="1">
      <c r="A248" s="1698" t="s">
        <v>742</v>
      </c>
      <c r="B248" s="735" t="s">
        <v>741</v>
      </c>
      <c r="C248" s="775">
        <v>2240</v>
      </c>
      <c r="D248" s="649">
        <v>58645.2</v>
      </c>
      <c r="E248" s="1752" t="s">
        <v>181</v>
      </c>
      <c r="F248" s="1765" t="s">
        <v>29</v>
      </c>
      <c r="G248" s="1790" t="s">
        <v>725</v>
      </c>
    </row>
    <row r="249" spans="1:7" ht="48.75" hidden="1" customHeight="1">
      <c r="A249" s="1699"/>
      <c r="B249" s="735"/>
      <c r="C249" s="775"/>
      <c r="D249" s="636" t="s">
        <v>597</v>
      </c>
      <c r="E249" s="1746"/>
      <c r="F249" s="1705"/>
      <c r="G249" s="1791"/>
    </row>
    <row r="250" spans="1:7" ht="57" hidden="1" customHeight="1">
      <c r="A250" s="1698" t="s">
        <v>743</v>
      </c>
      <c r="B250" s="743" t="s">
        <v>741</v>
      </c>
      <c r="C250" s="781">
        <v>2240</v>
      </c>
      <c r="D250" s="625">
        <f>571200-40064.6</f>
        <v>531135.4</v>
      </c>
      <c r="E250" s="1746" t="s">
        <v>660</v>
      </c>
      <c r="F250" s="1704" t="s">
        <v>29</v>
      </c>
      <c r="G250" s="1748" t="s">
        <v>57</v>
      </c>
    </row>
    <row r="251" spans="1:7" ht="31.5" hidden="1" customHeight="1">
      <c r="A251" s="1699"/>
      <c r="B251" s="739"/>
      <c r="C251" s="780"/>
      <c r="D251" s="782" t="s">
        <v>598</v>
      </c>
      <c r="E251" s="1747"/>
      <c r="F251" s="1705"/>
      <c r="G251" s="1749"/>
    </row>
    <row r="252" spans="1:7" ht="27" hidden="1" customHeight="1">
      <c r="A252" s="1698" t="s">
        <v>744</v>
      </c>
      <c r="B252" s="743" t="s">
        <v>741</v>
      </c>
      <c r="C252" s="775">
        <v>2240</v>
      </c>
      <c r="D252" s="625">
        <v>40064.6</v>
      </c>
      <c r="E252" s="1752" t="s">
        <v>181</v>
      </c>
      <c r="F252" s="769" t="s">
        <v>29</v>
      </c>
      <c r="G252" s="1790" t="s">
        <v>725</v>
      </c>
    </row>
    <row r="253" spans="1:7" ht="56.25" hidden="1" customHeight="1">
      <c r="A253" s="1699"/>
      <c r="B253" s="735"/>
      <c r="C253" s="775"/>
      <c r="D253" s="782" t="s">
        <v>599</v>
      </c>
      <c r="E253" s="1746"/>
      <c r="F253" s="769"/>
      <c r="G253" s="1791"/>
    </row>
    <row r="254" spans="1:7" ht="55.5" hidden="1" customHeight="1">
      <c r="A254" s="1755" t="s">
        <v>546</v>
      </c>
      <c r="B254" s="743" t="s">
        <v>745</v>
      </c>
      <c r="C254" s="1706">
        <v>2240</v>
      </c>
      <c r="D254" s="625">
        <v>802500</v>
      </c>
      <c r="E254" s="1752" t="s">
        <v>181</v>
      </c>
      <c r="F254" s="1714" t="s">
        <v>31</v>
      </c>
      <c r="G254" s="1744" t="s">
        <v>746</v>
      </c>
    </row>
    <row r="255" spans="1:7" ht="45.75" hidden="1" customHeight="1">
      <c r="A255" s="1756"/>
      <c r="B255" s="739"/>
      <c r="C255" s="1707"/>
      <c r="D255" s="619" t="s">
        <v>552</v>
      </c>
      <c r="E255" s="1746"/>
      <c r="F255" s="1715"/>
      <c r="G255" s="1718"/>
    </row>
    <row r="256" spans="1:7" ht="52.5" hidden="1" customHeight="1">
      <c r="A256" s="783" t="s">
        <v>202</v>
      </c>
      <c r="B256" s="743" t="s">
        <v>718</v>
      </c>
      <c r="C256" s="752">
        <v>2240</v>
      </c>
      <c r="D256" s="784">
        <v>0</v>
      </c>
      <c r="E256" s="768" t="s">
        <v>117</v>
      </c>
      <c r="F256" s="1765" t="s">
        <v>111</v>
      </c>
      <c r="G256" s="1748" t="s">
        <v>57</v>
      </c>
    </row>
    <row r="257" spans="1:7" ht="25.5" hidden="1" customHeight="1">
      <c r="A257" s="785"/>
      <c r="B257" s="739"/>
      <c r="C257" s="754"/>
      <c r="D257" s="627" t="s">
        <v>203</v>
      </c>
      <c r="E257" s="786"/>
      <c r="F257" s="1705"/>
      <c r="G257" s="1749"/>
    </row>
    <row r="258" spans="1:7" ht="25.5" hidden="1" customHeight="1">
      <c r="A258" s="1788" t="s">
        <v>239</v>
      </c>
      <c r="B258" s="743" t="s">
        <v>718</v>
      </c>
      <c r="C258" s="752">
        <v>2240</v>
      </c>
      <c r="D258" s="784">
        <v>0</v>
      </c>
      <c r="E258" s="768" t="s">
        <v>117</v>
      </c>
      <c r="F258" s="1765" t="s">
        <v>111</v>
      </c>
      <c r="G258" s="1748" t="s">
        <v>57</v>
      </c>
    </row>
    <row r="259" spans="1:7" ht="128.25" hidden="1" customHeight="1">
      <c r="A259" s="1789"/>
      <c r="B259" s="739"/>
      <c r="C259" s="754"/>
      <c r="D259" s="722" t="s">
        <v>238</v>
      </c>
      <c r="E259" s="626"/>
      <c r="F259" s="1705"/>
      <c r="G259" s="1749"/>
    </row>
    <row r="260" spans="1:7" ht="30" hidden="1" customHeight="1">
      <c r="A260" s="787" t="s">
        <v>187</v>
      </c>
      <c r="B260" s="743" t="s">
        <v>747</v>
      </c>
      <c r="C260" s="752">
        <v>2240</v>
      </c>
      <c r="D260" s="788">
        <v>0</v>
      </c>
      <c r="E260" s="624"/>
      <c r="F260" s="779"/>
      <c r="G260" s="1748" t="s">
        <v>62</v>
      </c>
    </row>
    <row r="261" spans="1:7" ht="69.75" hidden="1" customHeight="1">
      <c r="A261" s="789"/>
      <c r="B261" s="739"/>
      <c r="C261" s="754"/>
      <c r="D261" s="722" t="s">
        <v>325</v>
      </c>
      <c r="E261" s="626" t="s">
        <v>117</v>
      </c>
      <c r="F261" s="770" t="s">
        <v>121</v>
      </c>
      <c r="G261" s="1749"/>
    </row>
    <row r="262" spans="1:7" ht="50.25" hidden="1" customHeight="1">
      <c r="A262" s="790" t="s">
        <v>338</v>
      </c>
      <c r="B262" s="620" t="s">
        <v>748</v>
      </c>
      <c r="C262" s="752">
        <v>2240</v>
      </c>
      <c r="D262" s="784">
        <v>0</v>
      </c>
      <c r="E262" s="1714" t="s">
        <v>327</v>
      </c>
      <c r="F262" s="779"/>
      <c r="G262" s="1748" t="s">
        <v>62</v>
      </c>
    </row>
    <row r="263" spans="1:7" ht="43.5" hidden="1" customHeight="1">
      <c r="A263" s="789"/>
      <c r="B263" s="739"/>
      <c r="C263" s="754"/>
      <c r="D263" s="722" t="s">
        <v>326</v>
      </c>
      <c r="E263" s="1715"/>
      <c r="F263" s="770" t="s">
        <v>279</v>
      </c>
      <c r="G263" s="1749"/>
    </row>
    <row r="264" spans="1:7" ht="43.5" hidden="1" customHeight="1">
      <c r="A264" s="791" t="s">
        <v>252</v>
      </c>
      <c r="B264" s="792" t="s">
        <v>749</v>
      </c>
      <c r="C264" s="775">
        <v>2240</v>
      </c>
      <c r="D264" s="793">
        <v>0</v>
      </c>
      <c r="E264" s="1741" t="s">
        <v>200</v>
      </c>
      <c r="F264" s="534" t="s">
        <v>342</v>
      </c>
      <c r="G264" s="1748" t="s">
        <v>62</v>
      </c>
    </row>
    <row r="265" spans="1:7" ht="43.5" hidden="1" customHeight="1">
      <c r="A265" s="794"/>
      <c r="B265" s="739"/>
      <c r="C265" s="795"/>
      <c r="D265" s="687" t="s">
        <v>346</v>
      </c>
      <c r="E265" s="1720"/>
      <c r="F265" s="626"/>
      <c r="G265" s="1749"/>
    </row>
    <row r="266" spans="1:7" ht="36" hidden="1" customHeight="1">
      <c r="A266" s="1786" t="s">
        <v>191</v>
      </c>
      <c r="B266" s="743" t="s">
        <v>718</v>
      </c>
      <c r="C266" s="756">
        <v>2240</v>
      </c>
      <c r="D266" s="784">
        <v>0</v>
      </c>
      <c r="E266" s="1714" t="s">
        <v>189</v>
      </c>
      <c r="F266" s="1714" t="s">
        <v>121</v>
      </c>
      <c r="G266" s="1748" t="s">
        <v>62</v>
      </c>
    </row>
    <row r="267" spans="1:7" ht="58.5" hidden="1" customHeight="1">
      <c r="A267" s="1787"/>
      <c r="B267" s="735"/>
      <c r="C267" s="756"/>
      <c r="D267" s="722" t="s">
        <v>229</v>
      </c>
      <c r="E267" s="1715"/>
      <c r="F267" s="1715"/>
      <c r="G267" s="1749"/>
    </row>
    <row r="268" spans="1:7" ht="16.5" hidden="1" customHeight="1">
      <c r="A268" s="1784" t="s">
        <v>170</v>
      </c>
      <c r="B268" s="1750" t="s">
        <v>750</v>
      </c>
      <c r="C268" s="1714">
        <v>2240</v>
      </c>
      <c r="D268" s="796">
        <f>199000-32727-48836-6837.6-10000-12992.1- 49128-17000-21479.3</f>
        <v>0</v>
      </c>
      <c r="E268" s="1760" t="s">
        <v>200</v>
      </c>
      <c r="F268" s="1760" t="s">
        <v>110</v>
      </c>
      <c r="G268" s="1773" t="s">
        <v>57</v>
      </c>
    </row>
    <row r="269" spans="1:7" ht="42.75" hidden="1" customHeight="1">
      <c r="A269" s="1785"/>
      <c r="B269" s="1778"/>
      <c r="C269" s="1779"/>
      <c r="D269" s="797" t="s">
        <v>233</v>
      </c>
      <c r="E269" s="1772"/>
      <c r="F269" s="1772"/>
      <c r="G269" s="1774"/>
    </row>
    <row r="270" spans="1:7" ht="42.75" hidden="1" customHeight="1">
      <c r="A270" s="798" t="s">
        <v>218</v>
      </c>
      <c r="B270" s="1750" t="s">
        <v>751</v>
      </c>
      <c r="C270" s="1714">
        <v>2240</v>
      </c>
      <c r="D270" s="796">
        <v>0</v>
      </c>
      <c r="E270" s="1760" t="s">
        <v>200</v>
      </c>
      <c r="F270" s="1760" t="s">
        <v>111</v>
      </c>
      <c r="G270" s="1773" t="s">
        <v>57</v>
      </c>
    </row>
    <row r="271" spans="1:7" ht="42.75" hidden="1" customHeight="1">
      <c r="A271" s="799"/>
      <c r="B271" s="1778"/>
      <c r="C271" s="1779"/>
      <c r="D271" s="797" t="s">
        <v>219</v>
      </c>
      <c r="E271" s="1772"/>
      <c r="F271" s="1772"/>
      <c r="G271" s="1774"/>
    </row>
    <row r="272" spans="1:7" ht="23.25" hidden="1" customHeight="1">
      <c r="A272" s="1780" t="s">
        <v>436</v>
      </c>
      <c r="B272" s="1782" t="s">
        <v>752</v>
      </c>
      <c r="C272" s="1716">
        <v>2240</v>
      </c>
      <c r="D272" s="763">
        <v>0</v>
      </c>
      <c r="E272" s="1783" t="s">
        <v>268</v>
      </c>
      <c r="F272" s="1783" t="s">
        <v>29</v>
      </c>
      <c r="G272" s="1775" t="s">
        <v>57</v>
      </c>
    </row>
    <row r="273" spans="1:7" ht="42.75" hidden="1" customHeight="1">
      <c r="A273" s="1781"/>
      <c r="B273" s="1751"/>
      <c r="C273" s="1715"/>
      <c r="D273" s="722" t="s">
        <v>405</v>
      </c>
      <c r="E273" s="1761"/>
      <c r="F273" s="1761"/>
      <c r="G273" s="1776"/>
    </row>
    <row r="274" spans="1:7" ht="42.75" hidden="1" customHeight="1">
      <c r="A274" s="1710" t="s">
        <v>437</v>
      </c>
      <c r="B274" s="1745" t="s">
        <v>753</v>
      </c>
      <c r="C274" s="1714">
        <v>2240</v>
      </c>
      <c r="D274" s="796">
        <v>0</v>
      </c>
      <c r="E274" s="1760" t="s">
        <v>268</v>
      </c>
      <c r="F274" s="1760" t="s">
        <v>29</v>
      </c>
      <c r="G274" s="1773" t="s">
        <v>57</v>
      </c>
    </row>
    <row r="275" spans="1:7" ht="17.25" hidden="1" customHeight="1">
      <c r="A275" s="1711"/>
      <c r="B275" s="1777"/>
      <c r="C275" s="1715"/>
      <c r="D275" s="722" t="s">
        <v>374</v>
      </c>
      <c r="E275" s="1761"/>
      <c r="F275" s="1761"/>
      <c r="G275" s="1776"/>
    </row>
    <row r="276" spans="1:7" ht="27.75" hidden="1" customHeight="1">
      <c r="A276" s="800" t="s">
        <v>199</v>
      </c>
      <c r="B276" s="801" t="s">
        <v>198</v>
      </c>
      <c r="C276" s="534">
        <v>2240</v>
      </c>
      <c r="D276" s="802">
        <v>0</v>
      </c>
      <c r="E276" s="1771" t="s">
        <v>181</v>
      </c>
      <c r="F276" s="803" t="s">
        <v>121</v>
      </c>
      <c r="G276" s="1773" t="s">
        <v>57</v>
      </c>
    </row>
    <row r="277" spans="1:7" ht="42.75" hidden="1" customHeight="1">
      <c r="A277" s="804"/>
      <c r="B277" s="805"/>
      <c r="C277" s="626"/>
      <c r="D277" s="722" t="s">
        <v>192</v>
      </c>
      <c r="E277" s="1772"/>
      <c r="F277" s="806"/>
      <c r="G277" s="1774"/>
    </row>
    <row r="278" spans="1:7" ht="42.75" hidden="1" customHeight="1">
      <c r="A278" s="807" t="s">
        <v>194</v>
      </c>
      <c r="B278" s="801" t="s">
        <v>754</v>
      </c>
      <c r="C278" s="624">
        <v>2240</v>
      </c>
      <c r="D278" s="802">
        <v>0</v>
      </c>
      <c r="E278" s="1771" t="s">
        <v>181</v>
      </c>
      <c r="F278" s="808" t="s">
        <v>121</v>
      </c>
      <c r="G278" s="1773" t="s">
        <v>57</v>
      </c>
    </row>
    <row r="279" spans="1:7" ht="42.75" hidden="1" customHeight="1">
      <c r="A279" s="809"/>
      <c r="B279" s="810"/>
      <c r="C279" s="811"/>
      <c r="D279" s="722" t="s">
        <v>197</v>
      </c>
      <c r="E279" s="1772"/>
      <c r="F279" s="812"/>
      <c r="G279" s="1774"/>
    </row>
    <row r="280" spans="1:7" ht="42.75" hidden="1" customHeight="1">
      <c r="A280" s="800" t="s">
        <v>195</v>
      </c>
      <c r="B280" s="801" t="s">
        <v>755</v>
      </c>
      <c r="C280" s="534">
        <v>2240</v>
      </c>
      <c r="D280" s="802">
        <v>0</v>
      </c>
      <c r="E280" s="813" t="s">
        <v>181</v>
      </c>
      <c r="F280" s="803" t="s">
        <v>121</v>
      </c>
      <c r="G280" s="1773" t="s">
        <v>57</v>
      </c>
    </row>
    <row r="281" spans="1:7" ht="25.5" hidden="1" customHeight="1">
      <c r="A281" s="800"/>
      <c r="B281" s="814"/>
      <c r="C281" s="534"/>
      <c r="D281" s="722" t="s">
        <v>201</v>
      </c>
      <c r="E281" s="803"/>
      <c r="F281" s="803"/>
      <c r="G281" s="1774"/>
    </row>
    <row r="282" spans="1:7" ht="25.5" hidden="1" customHeight="1">
      <c r="A282" s="1763" t="s">
        <v>148</v>
      </c>
      <c r="B282" s="1686" t="s">
        <v>756</v>
      </c>
      <c r="C282" s="752">
        <v>2240</v>
      </c>
      <c r="D282" s="784">
        <v>0</v>
      </c>
      <c r="E282" s="1704" t="s">
        <v>151</v>
      </c>
      <c r="F282" s="1765" t="s">
        <v>120</v>
      </c>
      <c r="G282" s="1766" t="s">
        <v>57</v>
      </c>
    </row>
    <row r="283" spans="1:7" ht="30.75" hidden="1" customHeight="1">
      <c r="A283" s="1764"/>
      <c r="B283" s="1687"/>
      <c r="C283" s="754"/>
      <c r="D283" s="636" t="s">
        <v>150</v>
      </c>
      <c r="E283" s="1705"/>
      <c r="F283" s="1705"/>
      <c r="G283" s="1767"/>
    </row>
    <row r="284" spans="1:7" ht="25.5" hidden="1" customHeight="1">
      <c r="A284" s="1763" t="s">
        <v>149</v>
      </c>
      <c r="B284" s="1686" t="s">
        <v>757</v>
      </c>
      <c r="C284" s="752">
        <v>2240</v>
      </c>
      <c r="D284" s="784">
        <v>0</v>
      </c>
      <c r="E284" s="1704" t="s">
        <v>151</v>
      </c>
      <c r="F284" s="1765" t="s">
        <v>120</v>
      </c>
      <c r="G284" s="1766" t="s">
        <v>57</v>
      </c>
    </row>
    <row r="285" spans="1:7" ht="7.5" hidden="1" customHeight="1">
      <c r="A285" s="1764"/>
      <c r="B285" s="1687"/>
      <c r="C285" s="754"/>
      <c r="D285" s="636" t="s">
        <v>204</v>
      </c>
      <c r="E285" s="1705"/>
      <c r="F285" s="1705"/>
      <c r="G285" s="1767"/>
    </row>
    <row r="286" spans="1:7" s="115" customFormat="1" ht="54.75" hidden="1" customHeight="1">
      <c r="A286" s="1768" t="s">
        <v>440</v>
      </c>
      <c r="B286" s="1739" t="s">
        <v>758</v>
      </c>
      <c r="C286" s="1760">
        <v>2240</v>
      </c>
      <c r="D286" s="763">
        <v>0</v>
      </c>
      <c r="E286" s="1760" t="s">
        <v>268</v>
      </c>
      <c r="F286" s="1760" t="s">
        <v>29</v>
      </c>
      <c r="G286" s="1759" t="s">
        <v>57</v>
      </c>
    </row>
    <row r="287" spans="1:7" s="115" customFormat="1" ht="55.5" hidden="1" customHeight="1">
      <c r="A287" s="1769"/>
      <c r="B287" s="1770"/>
      <c r="C287" s="1761"/>
      <c r="D287" s="619" t="s">
        <v>408</v>
      </c>
      <c r="E287" s="1761"/>
      <c r="F287" s="1761"/>
      <c r="G287" s="1759"/>
    </row>
    <row r="288" spans="1:7" ht="48" hidden="1" customHeight="1">
      <c r="A288" s="749" t="s">
        <v>34</v>
      </c>
      <c r="B288" s="743" t="s">
        <v>759</v>
      </c>
      <c r="C288" s="781">
        <v>2240</v>
      </c>
      <c r="D288" s="757">
        <v>0</v>
      </c>
      <c r="E288" s="815" t="s">
        <v>14</v>
      </c>
      <c r="F288" s="536" t="s">
        <v>29</v>
      </c>
      <c r="G288" s="816" t="s">
        <v>12</v>
      </c>
    </row>
    <row r="289" spans="1:7" ht="51.75" hidden="1" customHeight="1">
      <c r="A289" s="750"/>
      <c r="B289" s="739"/>
      <c r="C289" s="780"/>
      <c r="D289" s="619" t="s">
        <v>35</v>
      </c>
      <c r="E289" s="817"/>
      <c r="F289" s="540"/>
      <c r="G289" s="653"/>
    </row>
    <row r="290" spans="1:7" ht="48" hidden="1" customHeight="1">
      <c r="A290" s="749" t="s">
        <v>36</v>
      </c>
      <c r="B290" s="743" t="s">
        <v>759</v>
      </c>
      <c r="C290" s="775">
        <v>2240</v>
      </c>
      <c r="D290" s="757">
        <v>0</v>
      </c>
      <c r="E290" s="815" t="s">
        <v>14</v>
      </c>
      <c r="F290" s="536" t="s">
        <v>29</v>
      </c>
      <c r="G290" s="816" t="s">
        <v>12</v>
      </c>
    </row>
    <row r="291" spans="1:7" ht="54" hidden="1" customHeight="1">
      <c r="A291" s="750"/>
      <c r="B291" s="739"/>
      <c r="C291" s="780"/>
      <c r="D291" s="619" t="s">
        <v>37</v>
      </c>
      <c r="E291" s="817"/>
      <c r="F291" s="540"/>
      <c r="G291" s="653"/>
    </row>
    <row r="292" spans="1:7" ht="54" hidden="1" customHeight="1">
      <c r="A292" s="749" t="s">
        <v>48</v>
      </c>
      <c r="B292" s="743" t="s">
        <v>759</v>
      </c>
      <c r="C292" s="775">
        <v>2240</v>
      </c>
      <c r="D292" s="757">
        <v>0</v>
      </c>
      <c r="E292" s="815" t="s">
        <v>14</v>
      </c>
      <c r="F292" s="536" t="s">
        <v>29</v>
      </c>
      <c r="G292" s="816" t="s">
        <v>12</v>
      </c>
    </row>
    <row r="293" spans="1:7" ht="54" hidden="1" customHeight="1">
      <c r="A293" s="818"/>
      <c r="B293" s="735"/>
      <c r="C293" s="775"/>
      <c r="D293" s="619" t="s">
        <v>37</v>
      </c>
      <c r="E293" s="815"/>
      <c r="F293" s="536"/>
      <c r="G293" s="819"/>
    </row>
    <row r="294" spans="1:7" ht="55.5" hidden="1" customHeight="1">
      <c r="A294" s="749" t="s">
        <v>39</v>
      </c>
      <c r="B294" s="743" t="s">
        <v>760</v>
      </c>
      <c r="C294" s="781">
        <v>2240</v>
      </c>
      <c r="D294" s="757">
        <v>0</v>
      </c>
      <c r="E294" s="820" t="s">
        <v>14</v>
      </c>
      <c r="F294" s="624" t="s">
        <v>31</v>
      </c>
      <c r="G294" s="1744" t="s">
        <v>57</v>
      </c>
    </row>
    <row r="295" spans="1:7" ht="22.5" hidden="1" customHeight="1">
      <c r="A295" s="750"/>
      <c r="B295" s="739"/>
      <c r="C295" s="795"/>
      <c r="D295" s="619" t="s">
        <v>40</v>
      </c>
      <c r="E295" s="817"/>
      <c r="F295" s="626"/>
      <c r="G295" s="1718"/>
    </row>
    <row r="296" spans="1:7" s="221" customFormat="1" ht="73.5" hidden="1" customHeight="1">
      <c r="A296" s="1735" t="s">
        <v>455</v>
      </c>
      <c r="B296" s="1745" t="s">
        <v>761</v>
      </c>
      <c r="C296" s="1714">
        <v>2240</v>
      </c>
      <c r="D296" s="784">
        <v>0</v>
      </c>
      <c r="E296" s="1760" t="s">
        <v>268</v>
      </c>
      <c r="F296" s="1714" t="s">
        <v>29</v>
      </c>
      <c r="G296" s="1762" t="s">
        <v>57</v>
      </c>
    </row>
    <row r="297" spans="1:7" s="221" customFormat="1" ht="46.5" hidden="1" customHeight="1">
      <c r="A297" s="1736"/>
      <c r="B297" s="1740"/>
      <c r="C297" s="1715"/>
      <c r="D297" s="722" t="s">
        <v>388</v>
      </c>
      <c r="E297" s="1761"/>
      <c r="F297" s="1715"/>
      <c r="G297" s="1734"/>
    </row>
    <row r="298" spans="1:7" ht="47.25" hidden="1" customHeight="1">
      <c r="A298" s="765" t="s">
        <v>49</v>
      </c>
      <c r="B298" s="743" t="s">
        <v>762</v>
      </c>
      <c r="C298" s="781">
        <v>2240</v>
      </c>
      <c r="D298" s="757">
        <v>0</v>
      </c>
      <c r="E298" s="821" t="s">
        <v>172</v>
      </c>
      <c r="F298" s="1714" t="s">
        <v>227</v>
      </c>
      <c r="G298" s="1744" t="s">
        <v>57</v>
      </c>
    </row>
    <row r="299" spans="1:7" ht="26.25" hidden="1" customHeight="1">
      <c r="A299" s="753"/>
      <c r="B299" s="739"/>
      <c r="C299" s="795"/>
      <c r="D299" s="782" t="s">
        <v>147</v>
      </c>
      <c r="E299" s="754"/>
      <c r="F299" s="1715"/>
      <c r="G299" s="1718"/>
    </row>
    <row r="300" spans="1:7" ht="67.5" hidden="1" customHeight="1">
      <c r="A300" s="1755" t="s">
        <v>441</v>
      </c>
      <c r="B300" s="1757" t="s">
        <v>763</v>
      </c>
      <c r="C300" s="775">
        <v>2240</v>
      </c>
      <c r="D300" s="763">
        <v>0</v>
      </c>
      <c r="E300" s="1758" t="s">
        <v>28</v>
      </c>
      <c r="F300" s="1716" t="s">
        <v>120</v>
      </c>
      <c r="G300" s="1717" t="s">
        <v>57</v>
      </c>
    </row>
    <row r="301" spans="1:7" ht="33.75" hidden="1" customHeight="1">
      <c r="A301" s="1756"/>
      <c r="B301" s="1687"/>
      <c r="C301" s="822"/>
      <c r="D301" s="619" t="s">
        <v>385</v>
      </c>
      <c r="E301" s="1707"/>
      <c r="F301" s="1715"/>
      <c r="G301" s="1717"/>
    </row>
    <row r="302" spans="1:7" ht="66.75" hidden="1" customHeight="1">
      <c r="A302" s="1753" t="s">
        <v>443</v>
      </c>
      <c r="B302" s="743" t="s">
        <v>764</v>
      </c>
      <c r="C302" s="781">
        <v>2240</v>
      </c>
      <c r="D302" s="796">
        <v>0</v>
      </c>
      <c r="E302" s="738" t="s">
        <v>28</v>
      </c>
      <c r="F302" s="1714" t="s">
        <v>29</v>
      </c>
      <c r="G302" s="1744" t="s">
        <v>57</v>
      </c>
    </row>
    <row r="303" spans="1:7" ht="79.5" hidden="1" customHeight="1">
      <c r="A303" s="1754"/>
      <c r="B303" s="739"/>
      <c r="C303" s="795"/>
      <c r="D303" s="611" t="s">
        <v>375</v>
      </c>
      <c r="E303" s="754"/>
      <c r="F303" s="1715"/>
      <c r="G303" s="1717"/>
    </row>
    <row r="304" spans="1:7" ht="102" hidden="1" customHeight="1">
      <c r="A304" s="1710" t="s">
        <v>446</v>
      </c>
      <c r="B304" s="1745" t="s">
        <v>765</v>
      </c>
      <c r="C304" s="1714">
        <v>2240</v>
      </c>
      <c r="D304" s="625">
        <v>0</v>
      </c>
      <c r="E304" s="1716" t="s">
        <v>397</v>
      </c>
      <c r="F304" s="1708" t="s">
        <v>29</v>
      </c>
      <c r="G304" s="1748" t="s">
        <v>62</v>
      </c>
    </row>
    <row r="305" spans="1:7" ht="97.5" hidden="1" customHeight="1">
      <c r="A305" s="1711"/>
      <c r="B305" s="1740"/>
      <c r="C305" s="1715"/>
      <c r="D305" s="619" t="s">
        <v>376</v>
      </c>
      <c r="E305" s="1715"/>
      <c r="F305" s="1709"/>
      <c r="G305" s="1749"/>
    </row>
    <row r="306" spans="1:7" ht="33.75" hidden="1" customHeight="1">
      <c r="A306" s="1710" t="s">
        <v>448</v>
      </c>
      <c r="B306" s="1745" t="s">
        <v>766</v>
      </c>
      <c r="C306" s="1714">
        <v>2240</v>
      </c>
      <c r="D306" s="625">
        <v>0</v>
      </c>
      <c r="E306" s="1716" t="s">
        <v>397</v>
      </c>
      <c r="F306" s="1708" t="s">
        <v>29</v>
      </c>
      <c r="G306" s="1748" t="s">
        <v>57</v>
      </c>
    </row>
    <row r="307" spans="1:7" ht="29.25" hidden="1" customHeight="1">
      <c r="A307" s="1711"/>
      <c r="B307" s="1740"/>
      <c r="C307" s="1715"/>
      <c r="D307" s="619" t="s">
        <v>406</v>
      </c>
      <c r="E307" s="1715"/>
      <c r="F307" s="1709"/>
      <c r="G307" s="1749"/>
    </row>
    <row r="308" spans="1:7" ht="102.75" hidden="1" customHeight="1">
      <c r="A308" s="1698" t="s">
        <v>546</v>
      </c>
      <c r="B308" s="743" t="s">
        <v>745</v>
      </c>
      <c r="C308" s="1706">
        <v>2240</v>
      </c>
      <c r="D308" s="625">
        <v>0</v>
      </c>
      <c r="E308" s="1741" t="s">
        <v>14</v>
      </c>
      <c r="F308" s="1714" t="s">
        <v>248</v>
      </c>
      <c r="G308" s="1744" t="s">
        <v>63</v>
      </c>
    </row>
    <row r="309" spans="1:7" ht="29.25" hidden="1" customHeight="1">
      <c r="A309" s="1699"/>
      <c r="B309" s="739"/>
      <c r="C309" s="1707"/>
      <c r="D309" s="619" t="s">
        <v>548</v>
      </c>
      <c r="E309" s="1720"/>
      <c r="F309" s="1715"/>
      <c r="G309" s="1718"/>
    </row>
    <row r="310" spans="1:7" ht="42.75" customHeight="1">
      <c r="A310" s="1710" t="s">
        <v>456</v>
      </c>
      <c r="B310" s="1750" t="s">
        <v>767</v>
      </c>
      <c r="C310" s="1714">
        <v>2240</v>
      </c>
      <c r="D310" s="625">
        <v>4300</v>
      </c>
      <c r="E310" s="1752" t="s">
        <v>181</v>
      </c>
      <c r="F310" s="1708" t="s">
        <v>498</v>
      </c>
      <c r="G310" s="1748" t="s">
        <v>57</v>
      </c>
    </row>
    <row r="311" spans="1:7" ht="173.25" customHeight="1">
      <c r="A311" s="1711"/>
      <c r="B311" s="1751"/>
      <c r="C311" s="1715"/>
      <c r="D311" s="619" t="s">
        <v>545</v>
      </c>
      <c r="E311" s="1746"/>
      <c r="F311" s="1709"/>
      <c r="G311" s="1749"/>
    </row>
    <row r="312" spans="1:7" ht="63" hidden="1" customHeight="1">
      <c r="A312" s="1710" t="s">
        <v>457</v>
      </c>
      <c r="B312" s="1745" t="s">
        <v>767</v>
      </c>
      <c r="C312" s="1714">
        <v>2240</v>
      </c>
      <c r="D312" s="563">
        <v>0</v>
      </c>
      <c r="E312" s="1716" t="s">
        <v>397</v>
      </c>
      <c r="F312" s="1708" t="s">
        <v>29</v>
      </c>
      <c r="G312" s="1748" t="s">
        <v>57</v>
      </c>
    </row>
    <row r="313" spans="1:7" ht="29.25" hidden="1" customHeight="1">
      <c r="A313" s="1711"/>
      <c r="B313" s="1740"/>
      <c r="C313" s="1715"/>
      <c r="D313" s="619" t="s">
        <v>379</v>
      </c>
      <c r="E313" s="1715"/>
      <c r="F313" s="1709"/>
      <c r="G313" s="1749"/>
    </row>
    <row r="314" spans="1:7" ht="44.25" hidden="1" customHeight="1">
      <c r="A314" s="1710" t="s">
        <v>458</v>
      </c>
      <c r="B314" s="1745" t="s">
        <v>768</v>
      </c>
      <c r="C314" s="1714">
        <v>2240</v>
      </c>
      <c r="D314" s="796">
        <v>110300</v>
      </c>
      <c r="E314" s="1746" t="s">
        <v>660</v>
      </c>
      <c r="F314" s="1708" t="s">
        <v>29</v>
      </c>
      <c r="G314" s="1744" t="s">
        <v>57</v>
      </c>
    </row>
    <row r="315" spans="1:7" ht="36.75" hidden="1" customHeight="1">
      <c r="A315" s="1711"/>
      <c r="B315" s="1740"/>
      <c r="C315" s="1715"/>
      <c r="D315" s="644" t="s">
        <v>553</v>
      </c>
      <c r="E315" s="1747"/>
      <c r="F315" s="1709"/>
      <c r="G315" s="1718"/>
    </row>
    <row r="316" spans="1:7" ht="39" hidden="1" customHeight="1">
      <c r="A316" s="823" t="s">
        <v>600</v>
      </c>
      <c r="B316" s="743" t="s">
        <v>601</v>
      </c>
      <c r="C316" s="781">
        <v>2240</v>
      </c>
      <c r="D316" s="719">
        <f>47978+96490+3000+43650</f>
        <v>191118</v>
      </c>
      <c r="E316" s="1741" t="s">
        <v>604</v>
      </c>
      <c r="F316" s="1742"/>
      <c r="G316" s="1744" t="s">
        <v>769</v>
      </c>
    </row>
    <row r="317" spans="1:7" ht="63" hidden="1" customHeight="1">
      <c r="A317" s="794"/>
      <c r="B317" s="739"/>
      <c r="C317" s="795"/>
      <c r="D317" s="655" t="s">
        <v>602</v>
      </c>
      <c r="E317" s="1720"/>
      <c r="F317" s="1743"/>
      <c r="G317" s="1718"/>
    </row>
    <row r="318" spans="1:7" ht="29.25" hidden="1" customHeight="1">
      <c r="A318" s="823" t="s">
        <v>242</v>
      </c>
      <c r="B318" s="824" t="s">
        <v>770</v>
      </c>
      <c r="C318" s="781">
        <v>2240</v>
      </c>
      <c r="D318" s="796">
        <v>0</v>
      </c>
      <c r="E318" s="1706" t="s">
        <v>200</v>
      </c>
      <c r="F318" s="534" t="s">
        <v>227</v>
      </c>
      <c r="G318" s="1744" t="s">
        <v>57</v>
      </c>
    </row>
    <row r="319" spans="1:7" ht="29.25" hidden="1" customHeight="1">
      <c r="A319" s="794"/>
      <c r="B319" s="739"/>
      <c r="C319" s="795"/>
      <c r="D319" s="675" t="s">
        <v>235</v>
      </c>
      <c r="E319" s="1707"/>
      <c r="F319" s="534"/>
      <c r="G319" s="1718"/>
    </row>
    <row r="320" spans="1:7" ht="29.25" hidden="1" customHeight="1">
      <c r="A320" s="791" t="s">
        <v>252</v>
      </c>
      <c r="B320" s="792" t="s">
        <v>749</v>
      </c>
      <c r="C320" s="775">
        <v>2240</v>
      </c>
      <c r="D320" s="793">
        <v>0</v>
      </c>
      <c r="E320" s="1741" t="s">
        <v>200</v>
      </c>
      <c r="F320" s="534" t="s">
        <v>227</v>
      </c>
      <c r="G320" s="1744" t="s">
        <v>57</v>
      </c>
    </row>
    <row r="321" spans="1:7" ht="29.25" hidden="1" customHeight="1">
      <c r="A321" s="794"/>
      <c r="B321" s="739"/>
      <c r="C321" s="795"/>
      <c r="D321" s="687" t="s">
        <v>234</v>
      </c>
      <c r="E321" s="1720"/>
      <c r="F321" s="626"/>
      <c r="G321" s="1718"/>
    </row>
    <row r="322" spans="1:7" ht="52.5" hidden="1" customHeight="1">
      <c r="A322" s="1710" t="s">
        <v>459</v>
      </c>
      <c r="B322" s="1739" t="s">
        <v>771</v>
      </c>
      <c r="C322" s="1714">
        <v>2240</v>
      </c>
      <c r="D322" s="563">
        <v>0</v>
      </c>
      <c r="E322" s="1716" t="s">
        <v>397</v>
      </c>
      <c r="F322" s="1708" t="s">
        <v>121</v>
      </c>
      <c r="G322" s="1717" t="s">
        <v>57</v>
      </c>
    </row>
    <row r="323" spans="1:7" ht="29.25" hidden="1" customHeight="1">
      <c r="A323" s="1711"/>
      <c r="B323" s="1740"/>
      <c r="C323" s="1715"/>
      <c r="D323" s="675" t="s">
        <v>407</v>
      </c>
      <c r="E323" s="1715"/>
      <c r="F323" s="1709"/>
      <c r="G323" s="1718"/>
    </row>
    <row r="324" spans="1:7" ht="29.25" hidden="1" customHeight="1">
      <c r="A324" s="1710" t="s">
        <v>460</v>
      </c>
      <c r="B324" s="1739" t="s">
        <v>772</v>
      </c>
      <c r="C324" s="1714">
        <v>2240</v>
      </c>
      <c r="D324" s="793">
        <v>0</v>
      </c>
      <c r="E324" s="1716" t="s">
        <v>268</v>
      </c>
      <c r="F324" s="1708" t="s">
        <v>110</v>
      </c>
      <c r="G324" s="1717" t="s">
        <v>57</v>
      </c>
    </row>
    <row r="325" spans="1:7" ht="49.5" hidden="1" customHeight="1">
      <c r="A325" s="1711"/>
      <c r="B325" s="1740"/>
      <c r="C325" s="1715"/>
      <c r="D325" s="675" t="s">
        <v>383</v>
      </c>
      <c r="E325" s="1715"/>
      <c r="F325" s="1709"/>
      <c r="G325" s="1718"/>
    </row>
    <row r="326" spans="1:7" ht="43.5" hidden="1" customHeight="1">
      <c r="A326" s="791" t="s">
        <v>382</v>
      </c>
      <c r="B326" s="824" t="s">
        <v>773</v>
      </c>
      <c r="C326" s="775">
        <v>2240</v>
      </c>
      <c r="D326" s="793">
        <v>0</v>
      </c>
      <c r="E326" s="1719" t="s">
        <v>14</v>
      </c>
      <c r="F326" s="534" t="s">
        <v>279</v>
      </c>
      <c r="G326" s="1717" t="s">
        <v>57</v>
      </c>
    </row>
    <row r="327" spans="1:7" ht="47.25" hidden="1" customHeight="1">
      <c r="A327" s="794"/>
      <c r="B327" s="739"/>
      <c r="C327" s="795"/>
      <c r="D327" s="675" t="s">
        <v>285</v>
      </c>
      <c r="E327" s="1720"/>
      <c r="F327" s="626"/>
      <c r="G327" s="1718"/>
    </row>
    <row r="328" spans="1:7" ht="29.25" hidden="1" customHeight="1">
      <c r="A328" s="791" t="s">
        <v>286</v>
      </c>
      <c r="B328" s="825" t="s">
        <v>774</v>
      </c>
      <c r="C328" s="775">
        <v>2240</v>
      </c>
      <c r="D328" s="793">
        <v>0</v>
      </c>
      <c r="E328" s="1719" t="s">
        <v>85</v>
      </c>
      <c r="F328" s="534" t="s">
        <v>279</v>
      </c>
      <c r="G328" s="1717" t="s">
        <v>62</v>
      </c>
    </row>
    <row r="329" spans="1:7" ht="45" hidden="1" customHeight="1">
      <c r="A329" s="794"/>
      <c r="B329" s="739"/>
      <c r="C329" s="795"/>
      <c r="D329" s="675" t="s">
        <v>363</v>
      </c>
      <c r="E329" s="1720"/>
      <c r="F329" s="626"/>
      <c r="G329" s="1718"/>
    </row>
    <row r="330" spans="1:7" ht="45" hidden="1" customHeight="1">
      <c r="A330" s="791" t="s">
        <v>286</v>
      </c>
      <c r="B330" s="825" t="s">
        <v>774</v>
      </c>
      <c r="C330" s="775">
        <v>2240</v>
      </c>
      <c r="D330" s="793">
        <v>0</v>
      </c>
      <c r="E330" s="1719" t="s">
        <v>85</v>
      </c>
      <c r="F330" s="534" t="s">
        <v>342</v>
      </c>
      <c r="G330" s="1717" t="s">
        <v>369</v>
      </c>
    </row>
    <row r="331" spans="1:7" ht="45" hidden="1" customHeight="1">
      <c r="A331" s="794"/>
      <c r="B331" s="739"/>
      <c r="C331" s="795"/>
      <c r="D331" s="644" t="s">
        <v>353</v>
      </c>
      <c r="E331" s="1720"/>
      <c r="F331" s="626"/>
      <c r="G331" s="1718"/>
    </row>
    <row r="332" spans="1:7" ht="45" hidden="1" customHeight="1">
      <c r="A332" s="1710" t="s">
        <v>461</v>
      </c>
      <c r="B332" s="1712" t="s">
        <v>775</v>
      </c>
      <c r="C332" s="1714">
        <v>2240</v>
      </c>
      <c r="D332" s="793">
        <v>0</v>
      </c>
      <c r="E332" s="1719" t="s">
        <v>268</v>
      </c>
      <c r="F332" s="1708" t="s">
        <v>120</v>
      </c>
      <c r="G332" s="1717" t="s">
        <v>62</v>
      </c>
    </row>
    <row r="333" spans="1:7" ht="45" hidden="1" customHeight="1">
      <c r="A333" s="1711"/>
      <c r="B333" s="1713"/>
      <c r="C333" s="1715"/>
      <c r="D333" s="675" t="s">
        <v>380</v>
      </c>
      <c r="E333" s="1720"/>
      <c r="F333" s="1709"/>
      <c r="G333" s="1718"/>
    </row>
    <row r="334" spans="1:7" s="221" customFormat="1" ht="45" hidden="1" customHeight="1">
      <c r="A334" s="1729" t="s">
        <v>462</v>
      </c>
      <c r="B334" s="826" t="s">
        <v>776</v>
      </c>
      <c r="C334" s="736">
        <v>2240</v>
      </c>
      <c r="D334" s="827">
        <v>0</v>
      </c>
      <c r="E334" s="1731" t="s">
        <v>14</v>
      </c>
      <c r="F334" s="534" t="s">
        <v>121</v>
      </c>
      <c r="G334" s="1733" t="s">
        <v>62</v>
      </c>
    </row>
    <row r="335" spans="1:7" s="221" customFormat="1" ht="45" hidden="1" customHeight="1">
      <c r="A335" s="1730"/>
      <c r="B335" s="618"/>
      <c r="C335" s="747"/>
      <c r="D335" s="828" t="s">
        <v>371</v>
      </c>
      <c r="E335" s="1732"/>
      <c r="F335" s="626"/>
      <c r="G335" s="1734"/>
    </row>
    <row r="336" spans="1:7" ht="45" hidden="1" customHeight="1">
      <c r="A336" s="1735" t="s">
        <v>464</v>
      </c>
      <c r="B336" s="1737" t="s">
        <v>777</v>
      </c>
      <c r="C336" s="775">
        <v>2240</v>
      </c>
      <c r="D336" s="793">
        <v>0</v>
      </c>
      <c r="E336" s="1719" t="s">
        <v>14</v>
      </c>
      <c r="F336" s="534" t="s">
        <v>110</v>
      </c>
      <c r="G336" s="1717" t="s">
        <v>62</v>
      </c>
    </row>
    <row r="337" spans="1:7" ht="45" hidden="1" customHeight="1">
      <c r="A337" s="1736"/>
      <c r="B337" s="1738"/>
      <c r="C337" s="795"/>
      <c r="D337" s="675" t="s">
        <v>386</v>
      </c>
      <c r="E337" s="1720"/>
      <c r="F337" s="626"/>
      <c r="G337" s="1718"/>
    </row>
    <row r="338" spans="1:7" ht="45" hidden="1" customHeight="1">
      <c r="A338" s="791" t="s">
        <v>288</v>
      </c>
      <c r="B338" s="824" t="s">
        <v>778</v>
      </c>
      <c r="C338" s="775">
        <v>2240</v>
      </c>
      <c r="D338" s="793">
        <v>0</v>
      </c>
      <c r="E338" s="1719" t="s">
        <v>268</v>
      </c>
      <c r="F338" s="534" t="s">
        <v>279</v>
      </c>
      <c r="G338" s="1717" t="s">
        <v>62</v>
      </c>
    </row>
    <row r="339" spans="1:7" ht="45" hidden="1" customHeight="1">
      <c r="A339" s="794"/>
      <c r="B339" s="739"/>
      <c r="C339" s="795"/>
      <c r="D339" s="675" t="s">
        <v>287</v>
      </c>
      <c r="E339" s="1720"/>
      <c r="F339" s="626"/>
      <c r="G339" s="1718"/>
    </row>
    <row r="340" spans="1:7" ht="55.5" hidden="1" customHeight="1">
      <c r="A340" s="1721" t="s">
        <v>466</v>
      </c>
      <c r="B340" s="1723" t="s">
        <v>779</v>
      </c>
      <c r="C340" s="829">
        <v>2240</v>
      </c>
      <c r="D340" s="830">
        <v>0</v>
      </c>
      <c r="E340" s="1725" t="s">
        <v>14</v>
      </c>
      <c r="F340" s="831" t="s">
        <v>110</v>
      </c>
      <c r="G340" s="1727" t="s">
        <v>62</v>
      </c>
    </row>
    <row r="341" spans="1:7" ht="45" hidden="1" customHeight="1">
      <c r="A341" s="1722"/>
      <c r="B341" s="1724"/>
      <c r="C341" s="832"/>
      <c r="D341" s="833" t="s">
        <v>290</v>
      </c>
      <c r="E341" s="1726"/>
      <c r="F341" s="834"/>
      <c r="G341" s="1728"/>
    </row>
    <row r="342" spans="1:7" ht="45" hidden="1" customHeight="1">
      <c r="A342" s="1710" t="s">
        <v>467</v>
      </c>
      <c r="B342" s="1712" t="s">
        <v>780</v>
      </c>
      <c r="C342" s="1714">
        <v>2240</v>
      </c>
      <c r="D342" s="793">
        <v>0</v>
      </c>
      <c r="E342" s="1719" t="s">
        <v>268</v>
      </c>
      <c r="F342" s="1708" t="s">
        <v>110</v>
      </c>
      <c r="G342" s="1717" t="s">
        <v>57</v>
      </c>
    </row>
    <row r="343" spans="1:7" ht="45" hidden="1" customHeight="1">
      <c r="A343" s="1711"/>
      <c r="B343" s="1713"/>
      <c r="C343" s="1715"/>
      <c r="D343" s="675" t="s">
        <v>381</v>
      </c>
      <c r="E343" s="1720"/>
      <c r="F343" s="1709"/>
      <c r="G343" s="1718"/>
    </row>
    <row r="344" spans="1:7" ht="42.75" hidden="1" customHeight="1">
      <c r="A344" s="1710" t="s">
        <v>470</v>
      </c>
      <c r="B344" s="1712" t="s">
        <v>781</v>
      </c>
      <c r="C344" s="1714">
        <v>2240</v>
      </c>
      <c r="D344" s="793">
        <v>0</v>
      </c>
      <c r="E344" s="1716" t="s">
        <v>397</v>
      </c>
      <c r="F344" s="1708" t="s">
        <v>120</v>
      </c>
      <c r="G344" s="1717" t="s">
        <v>62</v>
      </c>
    </row>
    <row r="345" spans="1:7" ht="51.75" hidden="1" customHeight="1">
      <c r="A345" s="1711"/>
      <c r="B345" s="1713"/>
      <c r="C345" s="1715"/>
      <c r="D345" s="835" t="s">
        <v>384</v>
      </c>
      <c r="E345" s="1715"/>
      <c r="F345" s="1709"/>
      <c r="G345" s="1718"/>
    </row>
    <row r="346" spans="1:7" ht="41.25" hidden="1" customHeight="1">
      <c r="A346" s="1698" t="s">
        <v>134</v>
      </c>
      <c r="B346" s="688" t="s">
        <v>782</v>
      </c>
      <c r="C346" s="1700">
        <v>2240</v>
      </c>
      <c r="D346" s="836">
        <v>0</v>
      </c>
      <c r="E346" s="1702" t="s">
        <v>122</v>
      </c>
      <c r="F346" s="1704" t="s">
        <v>120</v>
      </c>
      <c r="G346" s="837" t="s">
        <v>119</v>
      </c>
    </row>
    <row r="347" spans="1:7" ht="20.25" hidden="1" customHeight="1">
      <c r="A347" s="1699"/>
      <c r="B347" s="838"/>
      <c r="C347" s="1701"/>
      <c r="D347" s="636" t="s">
        <v>136</v>
      </c>
      <c r="E347" s="1703"/>
      <c r="F347" s="1705"/>
      <c r="G347" s="650"/>
    </row>
    <row r="348" spans="1:7" ht="55.5" hidden="1" customHeight="1">
      <c r="A348" s="1698" t="s">
        <v>137</v>
      </c>
      <c r="B348" s="688" t="s">
        <v>783</v>
      </c>
      <c r="C348" s="1706">
        <v>2240</v>
      </c>
      <c r="D348" s="836">
        <v>0</v>
      </c>
      <c r="E348" s="1708" t="s">
        <v>122</v>
      </c>
      <c r="F348" s="1704" t="s">
        <v>120</v>
      </c>
      <c r="G348" s="837" t="s">
        <v>119</v>
      </c>
    </row>
    <row r="349" spans="1:7" ht="35.25" hidden="1" customHeight="1">
      <c r="A349" s="1699"/>
      <c r="B349" s="838"/>
      <c r="C349" s="1707"/>
      <c r="D349" s="636" t="s">
        <v>138</v>
      </c>
      <c r="E349" s="1709"/>
      <c r="F349" s="1705"/>
      <c r="G349" s="650"/>
    </row>
    <row r="350" spans="1:7" ht="33" customHeight="1" thickBot="1">
      <c r="A350" s="839" t="s">
        <v>16</v>
      </c>
      <c r="B350" s="606"/>
      <c r="C350" s="607"/>
      <c r="D350" s="608">
        <f>D220+D222+D244+D310</f>
        <v>1280700</v>
      </c>
      <c r="E350" s="607"/>
      <c r="F350" s="607"/>
      <c r="G350" s="609"/>
    </row>
    <row r="351" spans="1:7" ht="27" hidden="1" customHeight="1">
      <c r="A351" s="390" t="s">
        <v>100</v>
      </c>
      <c r="B351" s="416" t="s">
        <v>101</v>
      </c>
      <c r="C351" s="520">
        <v>2282</v>
      </c>
      <c r="D351" s="417">
        <v>0</v>
      </c>
      <c r="E351" s="1441" t="s">
        <v>184</v>
      </c>
      <c r="F351" s="1425" t="s">
        <v>121</v>
      </c>
      <c r="G351" s="1474" t="s">
        <v>62</v>
      </c>
    </row>
    <row r="352" spans="1:7" ht="61.5" hidden="1" customHeight="1">
      <c r="A352" s="390"/>
      <c r="B352" s="72"/>
      <c r="C352" s="492"/>
      <c r="D352" s="12" t="s">
        <v>102</v>
      </c>
      <c r="E352" s="1424"/>
      <c r="F352" s="1302"/>
      <c r="G352" s="1331"/>
    </row>
    <row r="353" spans="1:7" ht="39.75" hidden="1" customHeight="1">
      <c r="A353" s="391" t="s">
        <v>186</v>
      </c>
      <c r="B353" s="6"/>
      <c r="C353" s="4"/>
      <c r="D353" s="199">
        <f>D351</f>
        <v>0</v>
      </c>
      <c r="E353" s="4"/>
      <c r="F353" s="4"/>
      <c r="G353" s="332"/>
    </row>
    <row r="354" spans="1:7" ht="62.25" hidden="1" customHeight="1">
      <c r="A354" s="1245" t="s">
        <v>103</v>
      </c>
      <c r="B354" s="1695" t="s">
        <v>41</v>
      </c>
      <c r="C354" s="1267">
        <v>3110</v>
      </c>
      <c r="D354" s="34">
        <f>6453000-6453000</f>
        <v>0</v>
      </c>
      <c r="E354" s="1253" t="s">
        <v>112</v>
      </c>
      <c r="F354" s="1253" t="s">
        <v>121</v>
      </c>
      <c r="G354" s="1375" t="s">
        <v>162</v>
      </c>
    </row>
    <row r="355" spans="1:7" ht="111.75" hidden="1" customHeight="1">
      <c r="A355" s="1246"/>
      <c r="B355" s="1696"/>
      <c r="C355" s="1576"/>
      <c r="D355" s="42" t="s">
        <v>159</v>
      </c>
      <c r="E355" s="1269"/>
      <c r="F355" s="1269"/>
      <c r="G355" s="1387"/>
    </row>
    <row r="356" spans="1:7" ht="28.5" hidden="1" customHeight="1">
      <c r="A356" s="373" t="s">
        <v>104</v>
      </c>
      <c r="B356" s="1696"/>
      <c r="C356" s="1576"/>
      <c r="D356" s="34">
        <f>3988108.95-3988108.95</f>
        <v>0</v>
      </c>
      <c r="E356" s="1269"/>
      <c r="F356" s="1269"/>
      <c r="G356" s="1375" t="s">
        <v>62</v>
      </c>
    </row>
    <row r="357" spans="1:7" ht="15.75" hidden="1" customHeight="1">
      <c r="A357" s="392"/>
      <c r="B357" s="1696"/>
      <c r="C357" s="1576"/>
      <c r="D357" s="42" t="s">
        <v>159</v>
      </c>
      <c r="E357" s="1269"/>
      <c r="F357" s="1269"/>
      <c r="G357" s="1387"/>
    </row>
    <row r="358" spans="1:7" ht="31.5" hidden="1" customHeight="1">
      <c r="A358" s="373" t="s">
        <v>166</v>
      </c>
      <c r="B358" s="1696"/>
      <c r="C358" s="1576"/>
      <c r="D358" s="34">
        <v>0</v>
      </c>
      <c r="E358" s="1269"/>
      <c r="F358" s="1269"/>
      <c r="G358" s="1387"/>
    </row>
    <row r="359" spans="1:7" ht="35.25" hidden="1" customHeight="1">
      <c r="A359" s="393"/>
      <c r="B359" s="1696"/>
      <c r="C359" s="1576"/>
      <c r="D359" s="42" t="s">
        <v>167</v>
      </c>
      <c r="E359" s="1269"/>
      <c r="F359" s="1269"/>
      <c r="G359" s="1387"/>
    </row>
    <row r="360" spans="1:7" ht="30" hidden="1" customHeight="1">
      <c r="A360" s="457" t="s">
        <v>105</v>
      </c>
      <c r="B360" s="1696"/>
      <c r="C360" s="1576"/>
      <c r="D360" s="34">
        <f>4434672-4434672</f>
        <v>0</v>
      </c>
      <c r="E360" s="1269"/>
      <c r="F360" s="1269"/>
      <c r="G360" s="1387"/>
    </row>
    <row r="361" spans="1:7" ht="25.5" hidden="1" customHeight="1">
      <c r="A361" s="458"/>
      <c r="B361" s="1696"/>
      <c r="C361" s="1576"/>
      <c r="D361" s="42" t="s">
        <v>159</v>
      </c>
      <c r="E361" s="1269"/>
      <c r="F361" s="1269"/>
      <c r="G361" s="1387"/>
    </row>
    <row r="362" spans="1:7" ht="36.75" hidden="1" customHeight="1">
      <c r="A362" s="373" t="s">
        <v>173</v>
      </c>
      <c r="B362" s="1696"/>
      <c r="C362" s="1576"/>
      <c r="D362" s="34">
        <v>0</v>
      </c>
      <c r="E362" s="1269"/>
      <c r="F362" s="1269"/>
      <c r="G362" s="1387"/>
    </row>
    <row r="363" spans="1:7" ht="36.75" hidden="1" customHeight="1">
      <c r="A363" s="394"/>
      <c r="B363" s="1696"/>
      <c r="C363" s="1576"/>
      <c r="D363" s="90" t="s">
        <v>168</v>
      </c>
      <c r="E363" s="1269"/>
      <c r="F363" s="1269"/>
      <c r="G363" s="1387"/>
    </row>
    <row r="364" spans="1:7" ht="26.25" hidden="1" customHeight="1">
      <c r="A364" s="457" t="s">
        <v>106</v>
      </c>
      <c r="B364" s="1696"/>
      <c r="C364" s="1576"/>
      <c r="D364" s="34">
        <f>13601246.4-13601246.4</f>
        <v>0</v>
      </c>
      <c r="E364" s="1269"/>
      <c r="F364" s="1269"/>
      <c r="G364" s="1387"/>
    </row>
    <row r="365" spans="1:7" ht="33.75" hidden="1" customHeight="1">
      <c r="A365" s="458"/>
      <c r="B365" s="1696"/>
      <c r="C365" s="1576"/>
      <c r="D365" s="42" t="s">
        <v>159</v>
      </c>
      <c r="E365" s="1269"/>
      <c r="F365" s="1269"/>
      <c r="G365" s="1387"/>
    </row>
    <row r="366" spans="1:7" ht="33.75" hidden="1" customHeight="1">
      <c r="A366" s="373" t="s">
        <v>174</v>
      </c>
      <c r="B366" s="1696"/>
      <c r="C366" s="1576"/>
      <c r="D366" s="34">
        <v>0</v>
      </c>
      <c r="E366" s="1269"/>
      <c r="F366" s="1269"/>
      <c r="G366" s="1387"/>
    </row>
    <row r="367" spans="1:7" ht="33.75" hidden="1" customHeight="1">
      <c r="A367" s="458"/>
      <c r="B367" s="1696"/>
      <c r="C367" s="1576"/>
      <c r="D367" s="90" t="s">
        <v>169</v>
      </c>
      <c r="E367" s="1269"/>
      <c r="F367" s="1269"/>
      <c r="G367" s="1376"/>
    </row>
    <row r="368" spans="1:7" ht="48" hidden="1" customHeight="1">
      <c r="A368" s="457" t="s">
        <v>107</v>
      </c>
      <c r="B368" s="1696"/>
      <c r="C368" s="1576"/>
      <c r="D368" s="34">
        <f>4019652-4019652</f>
        <v>0</v>
      </c>
      <c r="E368" s="1269"/>
      <c r="F368" s="1269"/>
      <c r="G368" s="1375" t="s">
        <v>162</v>
      </c>
    </row>
    <row r="369" spans="1:7" ht="101.25" hidden="1" customHeight="1">
      <c r="A369" s="458"/>
      <c r="B369" s="1697"/>
      <c r="C369" s="1268"/>
      <c r="D369" s="42" t="s">
        <v>159</v>
      </c>
      <c r="E369" s="1270"/>
      <c r="F369" s="1270"/>
      <c r="G369" s="1387"/>
    </row>
    <row r="370" spans="1:7" ht="43.5" hidden="1" customHeight="1">
      <c r="A370" s="394" t="s">
        <v>254</v>
      </c>
      <c r="B370" s="1290" t="s">
        <v>255</v>
      </c>
      <c r="C370" s="43">
        <v>3110</v>
      </c>
      <c r="D370" s="34">
        <v>0</v>
      </c>
      <c r="E370" s="463" t="s">
        <v>14</v>
      </c>
      <c r="F370" s="1422" t="s">
        <v>110</v>
      </c>
      <c r="G370" s="1338" t="s">
        <v>57</v>
      </c>
    </row>
    <row r="371" spans="1:7" ht="61.5" hidden="1" customHeight="1">
      <c r="A371" s="458"/>
      <c r="B371" s="1291"/>
      <c r="C371" s="43"/>
      <c r="D371" s="41" t="s">
        <v>82</v>
      </c>
      <c r="E371" s="463" t="s">
        <v>113</v>
      </c>
      <c r="F371" s="1415"/>
      <c r="G371" s="1339"/>
    </row>
    <row r="372" spans="1:7" ht="75.75" hidden="1" customHeight="1">
      <c r="A372" s="373" t="s">
        <v>44</v>
      </c>
      <c r="B372" s="1290" t="s">
        <v>43</v>
      </c>
      <c r="C372" s="1681">
        <v>3110</v>
      </c>
      <c r="D372" s="34">
        <f>6750000-6750000</f>
        <v>0</v>
      </c>
      <c r="E372" s="1422" t="s">
        <v>114</v>
      </c>
      <c r="F372" s="1422" t="s">
        <v>110</v>
      </c>
      <c r="G372" s="1338" t="s">
        <v>163</v>
      </c>
    </row>
    <row r="373" spans="1:7" ht="97.5" hidden="1" customHeight="1">
      <c r="A373" s="368"/>
      <c r="B373" s="1291"/>
      <c r="C373" s="1652"/>
      <c r="D373" s="41" t="s">
        <v>159</v>
      </c>
      <c r="E373" s="1415"/>
      <c r="F373" s="1415"/>
      <c r="G373" s="1339"/>
    </row>
    <row r="374" spans="1:7" ht="78.75" hidden="1" customHeight="1">
      <c r="A374" s="394" t="s">
        <v>45</v>
      </c>
      <c r="B374" s="1290" t="s">
        <v>46</v>
      </c>
      <c r="C374" s="43">
        <v>3110</v>
      </c>
      <c r="D374" s="34">
        <f>3960000-3960000</f>
        <v>0</v>
      </c>
      <c r="E374" s="450" t="s">
        <v>14</v>
      </c>
      <c r="F374" s="450" t="s">
        <v>31</v>
      </c>
      <c r="G374" s="1338" t="s">
        <v>163</v>
      </c>
    </row>
    <row r="375" spans="1:7" ht="93.75" hidden="1" customHeight="1">
      <c r="A375" s="458"/>
      <c r="B375" s="1291"/>
      <c r="C375" s="43"/>
      <c r="D375" s="41" t="s">
        <v>160</v>
      </c>
      <c r="E375" s="449" t="s">
        <v>113</v>
      </c>
      <c r="F375" s="449"/>
      <c r="G375" s="1339"/>
    </row>
    <row r="376" spans="1:7" ht="27" hidden="1" customHeight="1">
      <c r="A376" s="394" t="s">
        <v>53</v>
      </c>
      <c r="B376" s="1290" t="s">
        <v>47</v>
      </c>
      <c r="C376" s="509">
        <v>3110</v>
      </c>
      <c r="D376" s="146">
        <f>6128320.65+2659727.35-8788048</f>
        <v>0</v>
      </c>
      <c r="E376" s="450" t="s">
        <v>14</v>
      </c>
      <c r="F376" s="450" t="s">
        <v>110</v>
      </c>
      <c r="G376" s="1338" t="s">
        <v>62</v>
      </c>
    </row>
    <row r="377" spans="1:7" ht="60" hidden="1" customHeight="1">
      <c r="A377" s="458"/>
      <c r="B377" s="1291"/>
      <c r="C377" s="475"/>
      <c r="D377" s="41" t="s">
        <v>352</v>
      </c>
      <c r="E377" s="450" t="s">
        <v>113</v>
      </c>
      <c r="F377" s="450"/>
      <c r="G377" s="1339"/>
    </row>
    <row r="378" spans="1:7" ht="34.5" hidden="1" customHeight="1">
      <c r="A378" s="394" t="s">
        <v>42</v>
      </c>
      <c r="B378" s="1290" t="s">
        <v>55</v>
      </c>
      <c r="C378" s="43">
        <v>3110</v>
      </c>
      <c r="D378" s="79">
        <v>0</v>
      </c>
      <c r="E378" s="448" t="s">
        <v>268</v>
      </c>
      <c r="F378" s="448" t="s">
        <v>31</v>
      </c>
      <c r="G378" s="1338" t="s">
        <v>62</v>
      </c>
    </row>
    <row r="379" spans="1:7" ht="43.5" hidden="1" customHeight="1">
      <c r="A379" s="458"/>
      <c r="B379" s="1291"/>
      <c r="C379" s="475"/>
      <c r="D379" s="41" t="s">
        <v>336</v>
      </c>
      <c r="E379" s="449"/>
      <c r="F379" s="449"/>
      <c r="G379" s="1339"/>
    </row>
    <row r="380" spans="1:7" ht="33.75" hidden="1" customHeight="1">
      <c r="A380" s="394" t="s">
        <v>222</v>
      </c>
      <c r="B380" s="1290" t="s">
        <v>220</v>
      </c>
      <c r="C380" s="43">
        <v>3110</v>
      </c>
      <c r="D380" s="74">
        <v>0</v>
      </c>
      <c r="E380" s="450" t="s">
        <v>14</v>
      </c>
      <c r="F380" s="450" t="s">
        <v>111</v>
      </c>
      <c r="G380" s="481" t="s">
        <v>215</v>
      </c>
    </row>
    <row r="381" spans="1:7" ht="43.5" hidden="1" customHeight="1">
      <c r="A381" s="394"/>
      <c r="B381" s="1291"/>
      <c r="C381" s="43"/>
      <c r="D381" s="41" t="s">
        <v>221</v>
      </c>
      <c r="E381" s="450"/>
      <c r="F381" s="450"/>
      <c r="G381" s="481"/>
    </row>
    <row r="382" spans="1:7" ht="26.25" hidden="1" customHeight="1">
      <c r="A382" s="1380" t="s">
        <v>129</v>
      </c>
      <c r="B382" s="1290" t="s">
        <v>118</v>
      </c>
      <c r="C382" s="43">
        <v>3110</v>
      </c>
      <c r="D382" s="79">
        <v>0</v>
      </c>
      <c r="E382" s="448" t="s">
        <v>14</v>
      </c>
      <c r="F382" s="448" t="s">
        <v>29</v>
      </c>
      <c r="G382" s="1338" t="s">
        <v>57</v>
      </c>
    </row>
    <row r="383" spans="1:7" ht="39" hidden="1" customHeight="1">
      <c r="A383" s="1381"/>
      <c r="B383" s="1291"/>
      <c r="C383" s="475"/>
      <c r="D383" s="41" t="s">
        <v>249</v>
      </c>
      <c r="E383" s="449"/>
      <c r="F383" s="449"/>
      <c r="G383" s="1339"/>
    </row>
    <row r="384" spans="1:7" ht="26.25" hidden="1" customHeight="1">
      <c r="A384" s="1317" t="s">
        <v>251</v>
      </c>
      <c r="B384" s="107" t="s">
        <v>250</v>
      </c>
      <c r="C384" s="1309">
        <v>3110</v>
      </c>
      <c r="D384" s="108">
        <v>0</v>
      </c>
      <c r="E384" s="1309" t="s">
        <v>268</v>
      </c>
      <c r="F384" s="459" t="s">
        <v>279</v>
      </c>
      <c r="G384" s="488" t="s">
        <v>57</v>
      </c>
    </row>
    <row r="385" spans="1:7" ht="44.25" hidden="1" customHeight="1">
      <c r="A385" s="1467"/>
      <c r="B385" s="432"/>
      <c r="C385" s="1263"/>
      <c r="D385" s="127" t="s">
        <v>335</v>
      </c>
      <c r="E385" s="1263"/>
      <c r="F385" s="128"/>
      <c r="G385" s="340"/>
    </row>
    <row r="386" spans="1:7" ht="52.5" hidden="1" customHeight="1">
      <c r="A386" s="1317" t="s">
        <v>616</v>
      </c>
      <c r="B386" s="1463" t="s">
        <v>615</v>
      </c>
      <c r="C386" s="1309">
        <v>3110</v>
      </c>
      <c r="D386" s="108">
        <v>25000000</v>
      </c>
      <c r="E386" s="1263" t="s">
        <v>512</v>
      </c>
      <c r="F386" s="1479" t="s">
        <v>31</v>
      </c>
      <c r="G386" s="1362" t="s">
        <v>625</v>
      </c>
    </row>
    <row r="387" spans="1:7" ht="228.75" hidden="1" customHeight="1">
      <c r="A387" s="1467"/>
      <c r="B387" s="1464"/>
      <c r="C387" s="1263"/>
      <c r="D387" s="110" t="s">
        <v>626</v>
      </c>
      <c r="E387" s="1264"/>
      <c r="F387" s="1480"/>
      <c r="G387" s="1363"/>
    </row>
    <row r="388" spans="1:7" ht="34.5" hidden="1" customHeight="1">
      <c r="A388" s="457" t="s">
        <v>109</v>
      </c>
      <c r="B388" s="1290" t="s">
        <v>108</v>
      </c>
      <c r="C388" s="35">
        <v>3110</v>
      </c>
      <c r="D388" s="146">
        <v>0</v>
      </c>
      <c r="E388" s="1301" t="s">
        <v>200</v>
      </c>
      <c r="F388" s="450" t="s">
        <v>342</v>
      </c>
      <c r="G388" s="1338" t="s">
        <v>57</v>
      </c>
    </row>
    <row r="389" spans="1:7" ht="42" hidden="1" customHeight="1">
      <c r="A389" s="458"/>
      <c r="B389" s="1291"/>
      <c r="C389" s="35"/>
      <c r="D389" s="12" t="s">
        <v>341</v>
      </c>
      <c r="E389" s="1302"/>
      <c r="F389" s="450"/>
      <c r="G389" s="1339"/>
    </row>
    <row r="390" spans="1:7" ht="42" hidden="1" customHeight="1">
      <c r="A390" s="395" t="s">
        <v>319</v>
      </c>
      <c r="B390" s="59" t="s">
        <v>280</v>
      </c>
      <c r="C390" s="466">
        <v>3110</v>
      </c>
      <c r="D390" s="140">
        <v>0</v>
      </c>
      <c r="E390" s="1397" t="s">
        <v>200</v>
      </c>
      <c r="F390" s="1301" t="s">
        <v>342</v>
      </c>
      <c r="G390" s="1375" t="s">
        <v>62</v>
      </c>
    </row>
    <row r="391" spans="1:7" ht="42" hidden="1" customHeight="1">
      <c r="A391" s="351"/>
      <c r="B391" s="14"/>
      <c r="C391" s="29"/>
      <c r="D391" s="131" t="s">
        <v>281</v>
      </c>
      <c r="E391" s="1398"/>
      <c r="F391" s="1302"/>
      <c r="G391" s="1376"/>
    </row>
    <row r="392" spans="1:7" ht="42" hidden="1" customHeight="1">
      <c r="A392" s="394" t="s">
        <v>344</v>
      </c>
      <c r="B392" s="59" t="s">
        <v>343</v>
      </c>
      <c r="C392" s="35">
        <v>3110</v>
      </c>
      <c r="D392" s="147">
        <v>0</v>
      </c>
      <c r="E392" s="1397" t="s">
        <v>200</v>
      </c>
      <c r="F392" s="450" t="s">
        <v>342</v>
      </c>
      <c r="G392" s="1375" t="s">
        <v>57</v>
      </c>
    </row>
    <row r="393" spans="1:7" ht="42" hidden="1" customHeight="1">
      <c r="A393" s="394"/>
      <c r="B393" s="503"/>
      <c r="C393" s="35"/>
      <c r="D393" s="131" t="s">
        <v>345</v>
      </c>
      <c r="E393" s="1398"/>
      <c r="F393" s="450"/>
      <c r="G393" s="1376"/>
    </row>
    <row r="394" spans="1:7" ht="52.5" hidden="1" customHeight="1">
      <c r="A394" s="373" t="s">
        <v>157</v>
      </c>
      <c r="B394" s="503" t="s">
        <v>156</v>
      </c>
      <c r="C394" s="507">
        <v>3110</v>
      </c>
      <c r="D394" s="34">
        <v>0</v>
      </c>
      <c r="E394" s="480" t="s">
        <v>184</v>
      </c>
      <c r="F394" s="450" t="s">
        <v>120</v>
      </c>
      <c r="G394" s="1338" t="s">
        <v>57</v>
      </c>
    </row>
    <row r="395" spans="1:7" ht="42" hidden="1" customHeight="1">
      <c r="A395" s="368"/>
      <c r="B395" s="503"/>
      <c r="C395" s="35"/>
      <c r="D395" s="12" t="s">
        <v>158</v>
      </c>
      <c r="E395" s="480"/>
      <c r="F395" s="450"/>
      <c r="G395" s="1339"/>
    </row>
    <row r="396" spans="1:7" ht="70.5" hidden="1" customHeight="1">
      <c r="A396" s="1245" t="s">
        <v>54</v>
      </c>
      <c r="B396" s="10" t="s">
        <v>41</v>
      </c>
      <c r="C396" s="1293">
        <v>3110</v>
      </c>
      <c r="D396" s="36">
        <f>12915000-12915000</f>
        <v>0</v>
      </c>
      <c r="E396" s="1301" t="s">
        <v>112</v>
      </c>
      <c r="F396" s="1422" t="s">
        <v>31</v>
      </c>
      <c r="G396" s="1322" t="s">
        <v>163</v>
      </c>
    </row>
    <row r="397" spans="1:7" ht="107.25" hidden="1" customHeight="1">
      <c r="A397" s="1246"/>
      <c r="B397" s="37"/>
      <c r="C397" s="1294"/>
      <c r="D397" s="46" t="s">
        <v>161</v>
      </c>
      <c r="E397" s="1302"/>
      <c r="F397" s="1415"/>
      <c r="G397" s="1323"/>
    </row>
    <row r="398" spans="1:7" ht="40.5" hidden="1" customHeight="1">
      <c r="A398" s="1245" t="s">
        <v>141</v>
      </c>
      <c r="B398" s="84" t="s">
        <v>142</v>
      </c>
      <c r="C398" s="1293">
        <v>3110</v>
      </c>
      <c r="D398" s="36">
        <v>0</v>
      </c>
      <c r="E398" s="1301" t="s">
        <v>122</v>
      </c>
      <c r="F398" s="1422" t="s">
        <v>121</v>
      </c>
      <c r="G398" s="482" t="s">
        <v>119</v>
      </c>
    </row>
    <row r="399" spans="1:7" ht="24" hidden="1" customHeight="1">
      <c r="A399" s="1246"/>
      <c r="B399" s="11"/>
      <c r="C399" s="1294"/>
      <c r="D399" s="46" t="s">
        <v>124</v>
      </c>
      <c r="E399" s="1302"/>
      <c r="F399" s="1415"/>
      <c r="G399" s="483"/>
    </row>
    <row r="400" spans="1:7" ht="40.5" hidden="1" customHeight="1">
      <c r="A400" s="1245" t="s">
        <v>340</v>
      </c>
      <c r="B400" s="1305" t="s">
        <v>140</v>
      </c>
      <c r="C400" s="1293">
        <v>3110</v>
      </c>
      <c r="D400" s="130">
        <v>0</v>
      </c>
      <c r="E400" s="1301" t="s">
        <v>122</v>
      </c>
      <c r="F400" s="1422" t="s">
        <v>111</v>
      </c>
      <c r="G400" s="482" t="s">
        <v>119</v>
      </c>
    </row>
    <row r="401" spans="1:7" ht="40.5" hidden="1" customHeight="1">
      <c r="A401" s="1246"/>
      <c r="B401" s="1384"/>
      <c r="C401" s="1294"/>
      <c r="D401" s="46" t="s">
        <v>271</v>
      </c>
      <c r="E401" s="1302"/>
      <c r="F401" s="1415"/>
      <c r="G401" s="483"/>
    </row>
    <row r="402" spans="1:7" ht="40.5" hidden="1" customHeight="1">
      <c r="A402" s="1245" t="s">
        <v>143</v>
      </c>
      <c r="B402" s="1290" t="s">
        <v>108</v>
      </c>
      <c r="C402" s="1293">
        <v>3110</v>
      </c>
      <c r="D402" s="36">
        <v>0</v>
      </c>
      <c r="E402" s="1301" t="s">
        <v>125</v>
      </c>
      <c r="F402" s="1422" t="s">
        <v>121</v>
      </c>
      <c r="G402" s="482" t="s">
        <v>119</v>
      </c>
    </row>
    <row r="403" spans="1:7" ht="40.5" hidden="1" customHeight="1">
      <c r="A403" s="1246"/>
      <c r="B403" s="1291"/>
      <c r="C403" s="1294"/>
      <c r="D403" s="46" t="s">
        <v>154</v>
      </c>
      <c r="E403" s="1302"/>
      <c r="F403" s="1415"/>
      <c r="G403" s="337"/>
    </row>
    <row r="404" spans="1:7" ht="27.75" hidden="1" customHeight="1">
      <c r="A404" s="331" t="s">
        <v>15</v>
      </c>
      <c r="B404" s="5"/>
      <c r="C404" s="4"/>
      <c r="D404" s="71">
        <f>D358+D362+D366+D370+D376+D378+D380+D382+D384+D386+D388+D394+D398+D400+D402+D390+D392</f>
        <v>25000000</v>
      </c>
      <c r="E404" s="4"/>
      <c r="F404" s="4"/>
      <c r="G404" s="332"/>
    </row>
    <row r="405" spans="1:7" ht="85.5" hidden="1" customHeight="1">
      <c r="A405" s="373" t="s">
        <v>71</v>
      </c>
      <c r="B405" s="13" t="s">
        <v>84</v>
      </c>
      <c r="C405" s="1475">
        <v>3122</v>
      </c>
      <c r="D405" s="57">
        <f>1300000-1300000</f>
        <v>0</v>
      </c>
      <c r="E405" s="1301" t="s">
        <v>79</v>
      </c>
      <c r="F405" s="1267" t="s">
        <v>29</v>
      </c>
      <c r="G405" s="1693" t="s">
        <v>162</v>
      </c>
    </row>
    <row r="406" spans="1:7" ht="95.25" hidden="1" customHeight="1">
      <c r="A406" s="368"/>
      <c r="B406" s="33"/>
      <c r="C406" s="1476"/>
      <c r="D406" s="51" t="s">
        <v>164</v>
      </c>
      <c r="E406" s="1302"/>
      <c r="F406" s="1268"/>
      <c r="G406" s="1694"/>
    </row>
    <row r="407" spans="1:7" ht="88.5" hidden="1" customHeight="1">
      <c r="A407" s="369" t="s">
        <v>70</v>
      </c>
      <c r="B407" s="13" t="s">
        <v>86</v>
      </c>
      <c r="C407" s="35">
        <v>3122</v>
      </c>
      <c r="D407" s="57">
        <f>20650000-20650000</f>
        <v>0</v>
      </c>
      <c r="E407" s="1301" t="s">
        <v>14</v>
      </c>
      <c r="F407" s="504" t="s">
        <v>29</v>
      </c>
      <c r="G407" s="1322" t="s">
        <v>162</v>
      </c>
    </row>
    <row r="408" spans="1:7" ht="82.5" hidden="1" customHeight="1">
      <c r="A408" s="396"/>
      <c r="B408" s="17"/>
      <c r="C408" s="35"/>
      <c r="D408" s="1" t="s">
        <v>164</v>
      </c>
      <c r="E408" s="1302"/>
      <c r="F408" s="504"/>
      <c r="G408" s="1323"/>
    </row>
    <row r="409" spans="1:7" ht="65.25" hidden="1" customHeight="1">
      <c r="A409" s="373" t="s">
        <v>72</v>
      </c>
      <c r="B409" s="13" t="s">
        <v>80</v>
      </c>
      <c r="C409" s="1691">
        <v>3122</v>
      </c>
      <c r="D409" s="57">
        <f>2590000-150000-2440000</f>
        <v>0</v>
      </c>
      <c r="E409" s="1301" t="s">
        <v>14</v>
      </c>
      <c r="F409" s="1301" t="s">
        <v>29</v>
      </c>
      <c r="G409" s="1322" t="s">
        <v>274</v>
      </c>
    </row>
    <row r="410" spans="1:7" ht="27.75" hidden="1" customHeight="1">
      <c r="A410" s="368"/>
      <c r="B410" s="32"/>
      <c r="C410" s="1692"/>
      <c r="D410" s="51" t="s">
        <v>273</v>
      </c>
      <c r="E410" s="1302"/>
      <c r="F410" s="1302"/>
      <c r="G410" s="1323"/>
    </row>
    <row r="411" spans="1:7" ht="93.75" hidden="1" customHeight="1">
      <c r="A411" s="373" t="s">
        <v>73</v>
      </c>
      <c r="B411" s="13" t="s">
        <v>81</v>
      </c>
      <c r="C411" s="1691">
        <v>3122</v>
      </c>
      <c r="D411" s="57">
        <f>850000-850000</f>
        <v>0</v>
      </c>
      <c r="E411" s="1301" t="s">
        <v>79</v>
      </c>
      <c r="F411" s="1301" t="s">
        <v>29</v>
      </c>
      <c r="G411" s="1322" t="s">
        <v>165</v>
      </c>
    </row>
    <row r="412" spans="1:7" ht="81" hidden="1" customHeight="1">
      <c r="A412" s="368"/>
      <c r="B412" s="14"/>
      <c r="C412" s="1692"/>
      <c r="D412" s="51" t="s">
        <v>164</v>
      </c>
      <c r="E412" s="1302"/>
      <c r="F412" s="1302"/>
      <c r="G412" s="1323"/>
    </row>
    <row r="413" spans="1:7" ht="63.75" hidden="1" customHeight="1">
      <c r="A413" s="373" t="s">
        <v>75</v>
      </c>
      <c r="B413" s="13" t="s">
        <v>115</v>
      </c>
      <c r="C413" s="1691">
        <v>3122</v>
      </c>
      <c r="D413" s="57">
        <f>27000-27000</f>
        <v>0</v>
      </c>
      <c r="E413" s="1301" t="s">
        <v>85</v>
      </c>
      <c r="F413" s="1301" t="s">
        <v>29</v>
      </c>
      <c r="G413" s="1322" t="s">
        <v>276</v>
      </c>
    </row>
    <row r="414" spans="1:7" ht="27" hidden="1" customHeight="1">
      <c r="A414" s="368"/>
      <c r="B414" s="32"/>
      <c r="C414" s="1692"/>
      <c r="D414" s="51" t="s">
        <v>275</v>
      </c>
      <c r="E414" s="1302"/>
      <c r="F414" s="1302"/>
      <c r="G414" s="1323"/>
    </row>
    <row r="415" spans="1:7" ht="75" hidden="1" customHeight="1">
      <c r="A415" s="373" t="s">
        <v>74</v>
      </c>
      <c r="B415" s="13" t="s">
        <v>76</v>
      </c>
      <c r="C415" s="1691">
        <v>3122</v>
      </c>
      <c r="D415" s="57">
        <f>67500-67500</f>
        <v>0</v>
      </c>
      <c r="E415" s="1301" t="s">
        <v>85</v>
      </c>
      <c r="F415" s="1301" t="s">
        <v>29</v>
      </c>
      <c r="G415" s="1322" t="s">
        <v>276</v>
      </c>
    </row>
    <row r="416" spans="1:7" ht="26.25" hidden="1" customHeight="1">
      <c r="A416" s="379"/>
      <c r="B416" s="32"/>
      <c r="C416" s="1692"/>
      <c r="D416" s="51" t="s">
        <v>277</v>
      </c>
      <c r="E416" s="1302"/>
      <c r="F416" s="1302"/>
      <c r="G416" s="1323"/>
    </row>
    <row r="417" spans="1:7" ht="55.5" hidden="1" customHeight="1">
      <c r="A417" s="373" t="s">
        <v>77</v>
      </c>
      <c r="B417" s="13" t="s">
        <v>78</v>
      </c>
      <c r="C417" s="1691">
        <v>3122</v>
      </c>
      <c r="D417" s="57">
        <f>15500-15500</f>
        <v>0</v>
      </c>
      <c r="E417" s="1301" t="s">
        <v>172</v>
      </c>
      <c r="F417" s="1301" t="s">
        <v>120</v>
      </c>
      <c r="G417" s="1322" t="s">
        <v>276</v>
      </c>
    </row>
    <row r="418" spans="1:7" ht="30.75" hidden="1" customHeight="1">
      <c r="A418" s="379"/>
      <c r="B418" s="32"/>
      <c r="C418" s="1692"/>
      <c r="D418" s="51" t="s">
        <v>278</v>
      </c>
      <c r="E418" s="1302"/>
      <c r="F418" s="1302"/>
      <c r="G418" s="1323"/>
    </row>
    <row r="419" spans="1:7" ht="35.25" hidden="1" customHeight="1">
      <c r="A419" s="397" t="s">
        <v>61</v>
      </c>
      <c r="B419" s="31"/>
      <c r="C419" s="30"/>
      <c r="D419" s="26">
        <f>D405+D407+D409+D411+D413+D415+D417</f>
        <v>0</v>
      </c>
      <c r="E419" s="30"/>
      <c r="F419" s="30"/>
      <c r="G419" s="398"/>
    </row>
    <row r="420" spans="1:7" ht="60" hidden="1" customHeight="1">
      <c r="A420" s="1317" t="s">
        <v>582</v>
      </c>
      <c r="B420" s="1489" t="s">
        <v>583</v>
      </c>
      <c r="C420" s="1309">
        <v>3122</v>
      </c>
      <c r="D420" s="108">
        <v>6899700</v>
      </c>
      <c r="E420" s="1309" t="s">
        <v>584</v>
      </c>
      <c r="F420" s="1465" t="s">
        <v>586</v>
      </c>
      <c r="G420" s="1362" t="s">
        <v>620</v>
      </c>
    </row>
    <row r="421" spans="1:7" ht="140.25" hidden="1" customHeight="1">
      <c r="A421" s="1467"/>
      <c r="B421" s="1490"/>
      <c r="C421" s="1263"/>
      <c r="D421" s="127" t="s">
        <v>585</v>
      </c>
      <c r="E421" s="1263"/>
      <c r="F421" s="1466"/>
      <c r="G421" s="1363"/>
    </row>
    <row r="422" spans="1:7" ht="35.25" hidden="1" customHeight="1">
      <c r="A422" s="399" t="s">
        <v>594</v>
      </c>
      <c r="B422" s="94"/>
      <c r="C422" s="95"/>
      <c r="D422" s="96">
        <f>D420</f>
        <v>6899700</v>
      </c>
      <c r="E422" s="95"/>
      <c r="F422" s="95"/>
      <c r="G422" s="400"/>
    </row>
    <row r="423" spans="1:7" ht="50.25" hidden="1" customHeight="1">
      <c r="A423" s="1688" t="s">
        <v>632</v>
      </c>
      <c r="B423" s="1689"/>
      <c r="C423" s="1689"/>
      <c r="D423" s="1689"/>
      <c r="E423" s="1689"/>
      <c r="F423" s="1689"/>
      <c r="G423" s="1690"/>
    </row>
    <row r="424" spans="1:7" ht="27" customHeight="1">
      <c r="A424" s="1481"/>
      <c r="B424" s="401"/>
      <c r="C424" s="402"/>
      <c r="D424" s="1482"/>
      <c r="E424" s="1482"/>
      <c r="F424" s="1482"/>
      <c r="G424" s="1483"/>
    </row>
    <row r="425" spans="1:7" ht="25.5" customHeight="1">
      <c r="A425" s="1481"/>
      <c r="B425" s="401"/>
      <c r="C425" s="403"/>
      <c r="D425" s="1484"/>
      <c r="E425" s="1484"/>
      <c r="F425" s="1484"/>
      <c r="G425" s="1485"/>
    </row>
    <row r="426" spans="1:7" ht="15.75">
      <c r="A426" s="404"/>
      <c r="B426" s="405"/>
      <c r="C426" s="401"/>
      <c r="D426" s="405"/>
      <c r="E426" s="406"/>
      <c r="F426" s="406"/>
      <c r="G426" s="407"/>
    </row>
    <row r="427" spans="1:7" ht="30" hidden="1" customHeight="1">
      <c r="A427" s="1481"/>
      <c r="B427" s="401"/>
      <c r="C427" s="402"/>
      <c r="D427" s="1482"/>
      <c r="E427" s="1482"/>
      <c r="F427" s="1482"/>
      <c r="G427" s="1483"/>
    </row>
    <row r="428" spans="1:7" ht="12.75" hidden="1" customHeight="1">
      <c r="A428" s="1481"/>
      <c r="B428" s="401"/>
      <c r="C428" s="403"/>
      <c r="D428" s="1484"/>
      <c r="E428" s="1484"/>
      <c r="F428" s="1484"/>
      <c r="G428" s="1485"/>
    </row>
    <row r="429" spans="1:7" ht="12.75" hidden="1" customHeight="1">
      <c r="A429" s="512"/>
      <c r="B429" s="401"/>
      <c r="C429" s="403"/>
      <c r="D429" s="513"/>
      <c r="E429" s="513"/>
      <c r="F429" s="513"/>
      <c r="G429" s="514"/>
    </row>
    <row r="430" spans="1:7" ht="21.75" hidden="1" customHeight="1">
      <c r="A430" s="1481"/>
      <c r="B430" s="401"/>
      <c r="C430" s="402"/>
      <c r="D430" s="1482"/>
      <c r="E430" s="1482"/>
      <c r="F430" s="1482"/>
      <c r="G430" s="1483"/>
    </row>
    <row r="431" spans="1:7" ht="12.75" customHeight="1">
      <c r="A431" s="1481"/>
      <c r="B431" s="401"/>
      <c r="C431" s="403"/>
      <c r="D431" s="1484"/>
      <c r="E431" s="1484"/>
      <c r="F431" s="1484"/>
      <c r="G431" s="1485"/>
    </row>
    <row r="432" spans="1:7" ht="12.75" customHeight="1" thickBot="1">
      <c r="A432" s="411"/>
      <c r="B432" s="412"/>
      <c r="C432" s="413"/>
      <c r="D432" s="414"/>
      <c r="E432" s="414"/>
      <c r="F432" s="414"/>
      <c r="G432" s="415"/>
    </row>
    <row r="433" spans="4:4">
      <c r="D433" s="422"/>
    </row>
  </sheetData>
  <mergeCells count="654">
    <mergeCell ref="A14:A15"/>
    <mergeCell ref="A16:A17"/>
    <mergeCell ref="E16:E21"/>
    <mergeCell ref="F16:F21"/>
    <mergeCell ref="A18:A19"/>
    <mergeCell ref="A20:A21"/>
    <mergeCell ref="A3:G3"/>
    <mergeCell ref="A4:F4"/>
    <mergeCell ref="A5:G5"/>
    <mergeCell ref="B6:E6"/>
    <mergeCell ref="A7:G7"/>
    <mergeCell ref="A10:A11"/>
    <mergeCell ref="E10:E15"/>
    <mergeCell ref="F10:F15"/>
    <mergeCell ref="G10:G15"/>
    <mergeCell ref="A12:A13"/>
    <mergeCell ref="G25:G26"/>
    <mergeCell ref="A27:A28"/>
    <mergeCell ref="C27:C28"/>
    <mergeCell ref="E27:E28"/>
    <mergeCell ref="F27:F28"/>
    <mergeCell ref="G27:G28"/>
    <mergeCell ref="A23:A24"/>
    <mergeCell ref="C23:C24"/>
    <mergeCell ref="E23:E24"/>
    <mergeCell ref="F23:F24"/>
    <mergeCell ref="G23:G24"/>
    <mergeCell ref="A25:A26"/>
    <mergeCell ref="B25:B26"/>
    <mergeCell ref="C25:C26"/>
    <mergeCell ref="E25:E26"/>
    <mergeCell ref="F25:F26"/>
    <mergeCell ref="A29:A30"/>
    <mergeCell ref="C29:C30"/>
    <mergeCell ref="E29:E30"/>
    <mergeCell ref="F29:F30"/>
    <mergeCell ref="G29:G30"/>
    <mergeCell ref="A32:A33"/>
    <mergeCell ref="B32:B37"/>
    <mergeCell ref="C32:C37"/>
    <mergeCell ref="E32:E39"/>
    <mergeCell ref="F32:F39"/>
    <mergeCell ref="G32:G39"/>
    <mergeCell ref="A34:A35"/>
    <mergeCell ref="A36:A37"/>
    <mergeCell ref="A38:A39"/>
    <mergeCell ref="A40:A41"/>
    <mergeCell ref="B40:B47"/>
    <mergeCell ref="E40:E47"/>
    <mergeCell ref="A42:A43"/>
    <mergeCell ref="A44:A45"/>
    <mergeCell ref="A46:A47"/>
    <mergeCell ref="F50:F51"/>
    <mergeCell ref="G50:G51"/>
    <mergeCell ref="A52:A53"/>
    <mergeCell ref="E52:E53"/>
    <mergeCell ref="A54:A55"/>
    <mergeCell ref="E54:E55"/>
    <mergeCell ref="A48:A49"/>
    <mergeCell ref="B48:B55"/>
    <mergeCell ref="E48:E49"/>
    <mergeCell ref="A50:A51"/>
    <mergeCell ref="C50:C51"/>
    <mergeCell ref="E50:E51"/>
    <mergeCell ref="G60:G61"/>
    <mergeCell ref="A62:A63"/>
    <mergeCell ref="B62:B63"/>
    <mergeCell ref="E62:E63"/>
    <mergeCell ref="F62:F63"/>
    <mergeCell ref="G62:G63"/>
    <mergeCell ref="A57:A58"/>
    <mergeCell ref="C57:C58"/>
    <mergeCell ref="E57:E58"/>
    <mergeCell ref="F57:F58"/>
    <mergeCell ref="G57:G58"/>
    <mergeCell ref="A60:A61"/>
    <mergeCell ref="B60:B61"/>
    <mergeCell ref="C60:C61"/>
    <mergeCell ref="E60:E61"/>
    <mergeCell ref="F60:F61"/>
    <mergeCell ref="A71:A72"/>
    <mergeCell ref="E71:E72"/>
    <mergeCell ref="F71:F72"/>
    <mergeCell ref="G71:G72"/>
    <mergeCell ref="A65:A66"/>
    <mergeCell ref="C65:C66"/>
    <mergeCell ref="E65:E66"/>
    <mergeCell ref="F65:F66"/>
    <mergeCell ref="G65:G66"/>
    <mergeCell ref="A67:A68"/>
    <mergeCell ref="C67:C68"/>
    <mergeCell ref="E67:E68"/>
    <mergeCell ref="F67:F68"/>
    <mergeCell ref="G67:G68"/>
    <mergeCell ref="E73:E74"/>
    <mergeCell ref="E75:E76"/>
    <mergeCell ref="E77:E78"/>
    <mergeCell ref="E79:E80"/>
    <mergeCell ref="E81:E82"/>
    <mergeCell ref="E83:E84"/>
    <mergeCell ref="E69:E70"/>
    <mergeCell ref="F69:F70"/>
    <mergeCell ref="G69:G70"/>
    <mergeCell ref="E85:E86"/>
    <mergeCell ref="E87:E88"/>
    <mergeCell ref="E89:E90"/>
    <mergeCell ref="G89:G90"/>
    <mergeCell ref="A91:A92"/>
    <mergeCell ref="C91:C92"/>
    <mergeCell ref="E91:E92"/>
    <mergeCell ref="F91:F92"/>
    <mergeCell ref="G91:G92"/>
    <mergeCell ref="E97:E98"/>
    <mergeCell ref="G97:G98"/>
    <mergeCell ref="A99:A100"/>
    <mergeCell ref="C99:C100"/>
    <mergeCell ref="E99:E100"/>
    <mergeCell ref="A101:A102"/>
    <mergeCell ref="C101:C102"/>
    <mergeCell ref="E101:E102"/>
    <mergeCell ref="E93:E94"/>
    <mergeCell ref="F93:F94"/>
    <mergeCell ref="C95:C96"/>
    <mergeCell ref="E95:E96"/>
    <mergeCell ref="F95:F96"/>
    <mergeCell ref="G95:G96"/>
    <mergeCell ref="A109:A110"/>
    <mergeCell ref="C109:C110"/>
    <mergeCell ref="E109:E110"/>
    <mergeCell ref="A111:A112"/>
    <mergeCell ref="E111:E112"/>
    <mergeCell ref="G111:G112"/>
    <mergeCell ref="A103:A104"/>
    <mergeCell ref="C103:C104"/>
    <mergeCell ref="E103:E104"/>
    <mergeCell ref="E105:E106"/>
    <mergeCell ref="E107:E108"/>
    <mergeCell ref="F107:F108"/>
    <mergeCell ref="E119:E120"/>
    <mergeCell ref="A121:A122"/>
    <mergeCell ref="B121:B122"/>
    <mergeCell ref="C121:C122"/>
    <mergeCell ref="E121:E122"/>
    <mergeCell ref="F121:F122"/>
    <mergeCell ref="A113:A114"/>
    <mergeCell ref="C113:C114"/>
    <mergeCell ref="E113:E114"/>
    <mergeCell ref="F113:F114"/>
    <mergeCell ref="E115:E116"/>
    <mergeCell ref="E117:E118"/>
    <mergeCell ref="G121:G122"/>
    <mergeCell ref="A123:A124"/>
    <mergeCell ref="E123:E124"/>
    <mergeCell ref="F123:F124"/>
    <mergeCell ref="G123:G124"/>
    <mergeCell ref="A125:A126"/>
    <mergeCell ref="C125:C126"/>
    <mergeCell ref="E125:E126"/>
    <mergeCell ref="F125:F126"/>
    <mergeCell ref="G125:G126"/>
    <mergeCell ref="A131:A132"/>
    <mergeCell ref="B131:B132"/>
    <mergeCell ref="C131:C132"/>
    <mergeCell ref="E131:E132"/>
    <mergeCell ref="F131:F132"/>
    <mergeCell ref="G131:G132"/>
    <mergeCell ref="A127:A128"/>
    <mergeCell ref="E127:E128"/>
    <mergeCell ref="F127:F128"/>
    <mergeCell ref="G127:G128"/>
    <mergeCell ref="E129:F130"/>
    <mergeCell ref="G129:G130"/>
    <mergeCell ref="E135:E136"/>
    <mergeCell ref="F135:F136"/>
    <mergeCell ref="G135:G136"/>
    <mergeCell ref="A137:A138"/>
    <mergeCell ref="E137:E138"/>
    <mergeCell ref="F137:F138"/>
    <mergeCell ref="G137:G138"/>
    <mergeCell ref="A133:A134"/>
    <mergeCell ref="B133:B134"/>
    <mergeCell ref="C133:C134"/>
    <mergeCell ref="E133:E134"/>
    <mergeCell ref="F133:F134"/>
    <mergeCell ref="G133:G134"/>
    <mergeCell ref="E143:E144"/>
    <mergeCell ref="F143:F144"/>
    <mergeCell ref="G143:G144"/>
    <mergeCell ref="E145:E146"/>
    <mergeCell ref="F145:F146"/>
    <mergeCell ref="E147:E148"/>
    <mergeCell ref="G147:G148"/>
    <mergeCell ref="E139:E140"/>
    <mergeCell ref="F139:F140"/>
    <mergeCell ref="G139:G140"/>
    <mergeCell ref="E141:E142"/>
    <mergeCell ref="F141:F142"/>
    <mergeCell ref="G141:G142"/>
    <mergeCell ref="A155:A156"/>
    <mergeCell ref="E155:E156"/>
    <mergeCell ref="G155:G156"/>
    <mergeCell ref="A157:A158"/>
    <mergeCell ref="G157:G158"/>
    <mergeCell ref="A159:A160"/>
    <mergeCell ref="G159:G160"/>
    <mergeCell ref="E149:E150"/>
    <mergeCell ref="G149:G150"/>
    <mergeCell ref="E151:E152"/>
    <mergeCell ref="G151:G152"/>
    <mergeCell ref="A153:A154"/>
    <mergeCell ref="B153:B154"/>
    <mergeCell ref="E153:E154"/>
    <mergeCell ref="G153:G154"/>
    <mergeCell ref="E161:E162"/>
    <mergeCell ref="F161:F162"/>
    <mergeCell ref="G161:G162"/>
    <mergeCell ref="E163:E164"/>
    <mergeCell ref="G163:G164"/>
    <mergeCell ref="A165:A166"/>
    <mergeCell ref="B165:B166"/>
    <mergeCell ref="C165:C166"/>
    <mergeCell ref="E165:E166"/>
    <mergeCell ref="F165:F166"/>
    <mergeCell ref="A171:A172"/>
    <mergeCell ref="B171:B172"/>
    <mergeCell ref="C171:C172"/>
    <mergeCell ref="E171:E172"/>
    <mergeCell ref="F171:F172"/>
    <mergeCell ref="G171:G172"/>
    <mergeCell ref="G165:G166"/>
    <mergeCell ref="A167:A168"/>
    <mergeCell ref="B167:B168"/>
    <mergeCell ref="E167:E168"/>
    <mergeCell ref="G167:G168"/>
    <mergeCell ref="E169:E170"/>
    <mergeCell ref="G169:G170"/>
    <mergeCell ref="E175:E176"/>
    <mergeCell ref="G175:G176"/>
    <mergeCell ref="G177:G178"/>
    <mergeCell ref="G179:G180"/>
    <mergeCell ref="E181:E182"/>
    <mergeCell ref="G181:G182"/>
    <mergeCell ref="A173:A174"/>
    <mergeCell ref="B173:B174"/>
    <mergeCell ref="C173:C174"/>
    <mergeCell ref="E173:E174"/>
    <mergeCell ref="F173:F174"/>
    <mergeCell ref="G173:G174"/>
    <mergeCell ref="E189:E190"/>
    <mergeCell ref="F189:F190"/>
    <mergeCell ref="G189:G190"/>
    <mergeCell ref="A191:A192"/>
    <mergeCell ref="B191:B192"/>
    <mergeCell ref="C191:C192"/>
    <mergeCell ref="E191:E192"/>
    <mergeCell ref="F191:F192"/>
    <mergeCell ref="E183:E184"/>
    <mergeCell ref="G183:G184"/>
    <mergeCell ref="E185:E186"/>
    <mergeCell ref="G185:G186"/>
    <mergeCell ref="E187:E188"/>
    <mergeCell ref="G187:G188"/>
    <mergeCell ref="A194:A195"/>
    <mergeCell ref="C198:C199"/>
    <mergeCell ref="E198:E199"/>
    <mergeCell ref="F198:F199"/>
    <mergeCell ref="G198:G199"/>
    <mergeCell ref="A200:A201"/>
    <mergeCell ref="B200:B201"/>
    <mergeCell ref="C200:C201"/>
    <mergeCell ref="E200:E201"/>
    <mergeCell ref="F200:F201"/>
    <mergeCell ref="E204:E205"/>
    <mergeCell ref="F204:F205"/>
    <mergeCell ref="G204:G205"/>
    <mergeCell ref="B206:B207"/>
    <mergeCell ref="E206:E207"/>
    <mergeCell ref="G206:G207"/>
    <mergeCell ref="G200:G201"/>
    <mergeCell ref="A202:A203"/>
    <mergeCell ref="C202:C203"/>
    <mergeCell ref="E202:E203"/>
    <mergeCell ref="F202:F203"/>
    <mergeCell ref="G202:G203"/>
    <mergeCell ref="A212:A213"/>
    <mergeCell ref="B212:B213"/>
    <mergeCell ref="E212:E213"/>
    <mergeCell ref="A214:A215"/>
    <mergeCell ref="B214:B215"/>
    <mergeCell ref="E214:E215"/>
    <mergeCell ref="A208:A209"/>
    <mergeCell ref="E208:E209"/>
    <mergeCell ref="G208:G209"/>
    <mergeCell ref="A210:A211"/>
    <mergeCell ref="E210:E211"/>
    <mergeCell ref="G210:G211"/>
    <mergeCell ref="A220:A221"/>
    <mergeCell ref="C220:C221"/>
    <mergeCell ref="E220:E221"/>
    <mergeCell ref="F220:F221"/>
    <mergeCell ref="A222:A223"/>
    <mergeCell ref="E222:E223"/>
    <mergeCell ref="A216:A217"/>
    <mergeCell ref="B216:B217"/>
    <mergeCell ref="E216:E217"/>
    <mergeCell ref="A218:A219"/>
    <mergeCell ref="B218:B219"/>
    <mergeCell ref="E218:E219"/>
    <mergeCell ref="A230:A231"/>
    <mergeCell ref="E230:E231"/>
    <mergeCell ref="A232:A233"/>
    <mergeCell ref="E232:E233"/>
    <mergeCell ref="A234:A235"/>
    <mergeCell ref="B234:B235"/>
    <mergeCell ref="C234:C235"/>
    <mergeCell ref="E234:E235"/>
    <mergeCell ref="G222:G223"/>
    <mergeCell ref="C224:C225"/>
    <mergeCell ref="E224:E225"/>
    <mergeCell ref="F224:F225"/>
    <mergeCell ref="G226:G227"/>
    <mergeCell ref="C228:C229"/>
    <mergeCell ref="E228:E229"/>
    <mergeCell ref="F228:F229"/>
    <mergeCell ref="A238:A239"/>
    <mergeCell ref="B238:B239"/>
    <mergeCell ref="C238:C239"/>
    <mergeCell ref="E238:E239"/>
    <mergeCell ref="F238:F239"/>
    <mergeCell ref="G238:G239"/>
    <mergeCell ref="F234:F235"/>
    <mergeCell ref="G234:G235"/>
    <mergeCell ref="A236:A237"/>
    <mergeCell ref="B236:B237"/>
    <mergeCell ref="C236:C237"/>
    <mergeCell ref="E236:E237"/>
    <mergeCell ref="F236:F237"/>
    <mergeCell ref="G236:G237"/>
    <mergeCell ref="A240:A241"/>
    <mergeCell ref="B240:B241"/>
    <mergeCell ref="E240:E241"/>
    <mergeCell ref="F240:F241"/>
    <mergeCell ref="G240:G241"/>
    <mergeCell ref="A242:A243"/>
    <mergeCell ref="B242:B243"/>
    <mergeCell ref="E242:E243"/>
    <mergeCell ref="G242:G243"/>
    <mergeCell ref="A248:A249"/>
    <mergeCell ref="E248:E249"/>
    <mergeCell ref="F248:F249"/>
    <mergeCell ref="G248:G249"/>
    <mergeCell ref="A250:A251"/>
    <mergeCell ref="E250:E251"/>
    <mergeCell ref="F250:F251"/>
    <mergeCell ref="G250:G251"/>
    <mergeCell ref="A244:A245"/>
    <mergeCell ref="B244:B245"/>
    <mergeCell ref="E244:E245"/>
    <mergeCell ref="G244:G245"/>
    <mergeCell ref="A246:A247"/>
    <mergeCell ref="E246:E247"/>
    <mergeCell ref="F246:F247"/>
    <mergeCell ref="G246:G247"/>
    <mergeCell ref="F256:F257"/>
    <mergeCell ref="G256:G257"/>
    <mergeCell ref="A258:A259"/>
    <mergeCell ref="F258:F259"/>
    <mergeCell ref="G258:G259"/>
    <mergeCell ref="G260:G261"/>
    <mergeCell ref="A252:A253"/>
    <mergeCell ref="E252:E253"/>
    <mergeCell ref="G252:G253"/>
    <mergeCell ref="A254:A255"/>
    <mergeCell ref="C254:C255"/>
    <mergeCell ref="E254:E255"/>
    <mergeCell ref="F254:F255"/>
    <mergeCell ref="G254:G255"/>
    <mergeCell ref="A268:A269"/>
    <mergeCell ref="B268:B269"/>
    <mergeCell ref="C268:C269"/>
    <mergeCell ref="E268:E269"/>
    <mergeCell ref="F268:F269"/>
    <mergeCell ref="G268:G269"/>
    <mergeCell ref="E262:E263"/>
    <mergeCell ref="G262:G263"/>
    <mergeCell ref="E264:E265"/>
    <mergeCell ref="G264:G265"/>
    <mergeCell ref="A266:A267"/>
    <mergeCell ref="E266:E267"/>
    <mergeCell ref="F266:F267"/>
    <mergeCell ref="G266:G267"/>
    <mergeCell ref="G272:G273"/>
    <mergeCell ref="A274:A275"/>
    <mergeCell ref="B274:B275"/>
    <mergeCell ref="C274:C275"/>
    <mergeCell ref="E274:E275"/>
    <mergeCell ref="F274:F275"/>
    <mergeCell ref="G274:G275"/>
    <mergeCell ref="B270:B271"/>
    <mergeCell ref="C270:C271"/>
    <mergeCell ref="E270:E271"/>
    <mergeCell ref="F270:F271"/>
    <mergeCell ref="G270:G271"/>
    <mergeCell ref="A272:A273"/>
    <mergeCell ref="B272:B273"/>
    <mergeCell ref="C272:C273"/>
    <mergeCell ref="E272:E273"/>
    <mergeCell ref="F272:F273"/>
    <mergeCell ref="E276:E277"/>
    <mergeCell ref="G276:G277"/>
    <mergeCell ref="E278:E279"/>
    <mergeCell ref="G278:G279"/>
    <mergeCell ref="G280:G281"/>
    <mergeCell ref="A282:A283"/>
    <mergeCell ref="B282:B283"/>
    <mergeCell ref="E282:E283"/>
    <mergeCell ref="F282:F283"/>
    <mergeCell ref="G282:G283"/>
    <mergeCell ref="A284:A285"/>
    <mergeCell ref="B284:B285"/>
    <mergeCell ref="E284:E285"/>
    <mergeCell ref="F284:F285"/>
    <mergeCell ref="G284:G285"/>
    <mergeCell ref="A286:A287"/>
    <mergeCell ref="B286:B287"/>
    <mergeCell ref="C286:C287"/>
    <mergeCell ref="E286:E287"/>
    <mergeCell ref="F286:F287"/>
    <mergeCell ref="F298:F299"/>
    <mergeCell ref="G298:G299"/>
    <mergeCell ref="A300:A301"/>
    <mergeCell ref="B300:B301"/>
    <mergeCell ref="E300:E301"/>
    <mergeCell ref="F300:F301"/>
    <mergeCell ref="G300:G301"/>
    <mergeCell ref="G286:G287"/>
    <mergeCell ref="G294:G295"/>
    <mergeCell ref="A296:A297"/>
    <mergeCell ref="B296:B297"/>
    <mergeCell ref="C296:C297"/>
    <mergeCell ref="E296:E297"/>
    <mergeCell ref="F296:F297"/>
    <mergeCell ref="G296:G297"/>
    <mergeCell ref="A306:A307"/>
    <mergeCell ref="B306:B307"/>
    <mergeCell ref="C306:C307"/>
    <mergeCell ref="E306:E307"/>
    <mergeCell ref="F306:F307"/>
    <mergeCell ref="G306:G307"/>
    <mergeCell ref="A302:A303"/>
    <mergeCell ref="F302:F303"/>
    <mergeCell ref="G302:G303"/>
    <mergeCell ref="A304:A305"/>
    <mergeCell ref="B304:B305"/>
    <mergeCell ref="C304:C305"/>
    <mergeCell ref="E304:E305"/>
    <mergeCell ref="F304:F305"/>
    <mergeCell ref="G304:G305"/>
    <mergeCell ref="A308:A309"/>
    <mergeCell ref="C308:C309"/>
    <mergeCell ref="E308:E309"/>
    <mergeCell ref="F308:F309"/>
    <mergeCell ref="G308:G309"/>
    <mergeCell ref="A310:A311"/>
    <mergeCell ref="B310:B311"/>
    <mergeCell ref="C310:C311"/>
    <mergeCell ref="E310:E311"/>
    <mergeCell ref="F310:F311"/>
    <mergeCell ref="A314:A315"/>
    <mergeCell ref="B314:B315"/>
    <mergeCell ref="C314:C315"/>
    <mergeCell ref="E314:E315"/>
    <mergeCell ref="F314:F315"/>
    <mergeCell ref="G314:G315"/>
    <mergeCell ref="G310:G311"/>
    <mergeCell ref="A312:A313"/>
    <mergeCell ref="B312:B313"/>
    <mergeCell ref="C312:C313"/>
    <mergeCell ref="E312:E313"/>
    <mergeCell ref="F312:F313"/>
    <mergeCell ref="G312:G313"/>
    <mergeCell ref="A322:A323"/>
    <mergeCell ref="B322:B323"/>
    <mergeCell ref="C322:C323"/>
    <mergeCell ref="E322:E323"/>
    <mergeCell ref="F322:F323"/>
    <mergeCell ref="G322:G323"/>
    <mergeCell ref="E316:F317"/>
    <mergeCell ref="G316:G317"/>
    <mergeCell ref="E318:E319"/>
    <mergeCell ref="G318:G319"/>
    <mergeCell ref="E320:E321"/>
    <mergeCell ref="G320:G321"/>
    <mergeCell ref="E326:E327"/>
    <mergeCell ref="G326:G327"/>
    <mergeCell ref="E328:E329"/>
    <mergeCell ref="G328:G329"/>
    <mergeCell ref="E330:E331"/>
    <mergeCell ref="G330:G331"/>
    <mergeCell ref="A324:A325"/>
    <mergeCell ref="B324:B325"/>
    <mergeCell ref="C324:C325"/>
    <mergeCell ref="E324:E325"/>
    <mergeCell ref="F324:F325"/>
    <mergeCell ref="G324:G325"/>
    <mergeCell ref="A334:A335"/>
    <mergeCell ref="E334:E335"/>
    <mergeCell ref="G334:G335"/>
    <mergeCell ref="A336:A337"/>
    <mergeCell ref="B336:B337"/>
    <mergeCell ref="E336:E337"/>
    <mergeCell ref="G336:G337"/>
    <mergeCell ref="A332:A333"/>
    <mergeCell ref="B332:B333"/>
    <mergeCell ref="C332:C333"/>
    <mergeCell ref="E332:E333"/>
    <mergeCell ref="F332:F333"/>
    <mergeCell ref="G332:G333"/>
    <mergeCell ref="G344:G345"/>
    <mergeCell ref="A342:A343"/>
    <mergeCell ref="B342:B343"/>
    <mergeCell ref="C342:C343"/>
    <mergeCell ref="E342:E343"/>
    <mergeCell ref="F342:F343"/>
    <mergeCell ref="G342:G343"/>
    <mergeCell ref="E338:E339"/>
    <mergeCell ref="G338:G339"/>
    <mergeCell ref="A340:A341"/>
    <mergeCell ref="B340:B341"/>
    <mergeCell ref="E340:E341"/>
    <mergeCell ref="G340:G341"/>
    <mergeCell ref="A346:A347"/>
    <mergeCell ref="C346:C347"/>
    <mergeCell ref="E346:E347"/>
    <mergeCell ref="F346:F347"/>
    <mergeCell ref="A348:A349"/>
    <mergeCell ref="C348:C349"/>
    <mergeCell ref="E348:E349"/>
    <mergeCell ref="F348:F349"/>
    <mergeCell ref="A344:A345"/>
    <mergeCell ref="B344:B345"/>
    <mergeCell ref="C344:C345"/>
    <mergeCell ref="E344:E345"/>
    <mergeCell ref="F344:F345"/>
    <mergeCell ref="E351:E352"/>
    <mergeCell ref="F351:F352"/>
    <mergeCell ref="G351:G352"/>
    <mergeCell ref="A354:A355"/>
    <mergeCell ref="B354:B369"/>
    <mergeCell ref="C354:C369"/>
    <mergeCell ref="E354:E369"/>
    <mergeCell ref="F354:F369"/>
    <mergeCell ref="G354:G355"/>
    <mergeCell ref="B374:B375"/>
    <mergeCell ref="G374:G375"/>
    <mergeCell ref="B376:B377"/>
    <mergeCell ref="G376:G377"/>
    <mergeCell ref="B378:B379"/>
    <mergeCell ref="G378:G379"/>
    <mergeCell ref="G356:G367"/>
    <mergeCell ref="G368:G369"/>
    <mergeCell ref="B370:B371"/>
    <mergeCell ref="F370:F371"/>
    <mergeCell ref="G370:G371"/>
    <mergeCell ref="B372:B373"/>
    <mergeCell ref="C372:C373"/>
    <mergeCell ref="E372:E373"/>
    <mergeCell ref="F372:F373"/>
    <mergeCell ref="G372:G373"/>
    <mergeCell ref="A386:A387"/>
    <mergeCell ref="B386:B387"/>
    <mergeCell ref="C386:C387"/>
    <mergeCell ref="E386:E387"/>
    <mergeCell ref="F386:F387"/>
    <mergeCell ref="G386:G387"/>
    <mergeCell ref="B380:B381"/>
    <mergeCell ref="A382:A383"/>
    <mergeCell ref="B382:B383"/>
    <mergeCell ref="G382:G383"/>
    <mergeCell ref="A384:A385"/>
    <mergeCell ref="C384:C385"/>
    <mergeCell ref="E384:E385"/>
    <mergeCell ref="E392:E393"/>
    <mergeCell ref="G392:G393"/>
    <mergeCell ref="G394:G395"/>
    <mergeCell ref="A396:A397"/>
    <mergeCell ref="C396:C397"/>
    <mergeCell ref="E396:E397"/>
    <mergeCell ref="F396:F397"/>
    <mergeCell ref="G396:G397"/>
    <mergeCell ref="B388:B389"/>
    <mergeCell ref="E388:E389"/>
    <mergeCell ref="G388:G389"/>
    <mergeCell ref="E390:E391"/>
    <mergeCell ref="F390:F391"/>
    <mergeCell ref="G390:G391"/>
    <mergeCell ref="A398:A399"/>
    <mergeCell ref="C398:C399"/>
    <mergeCell ref="E398:E399"/>
    <mergeCell ref="F398:F399"/>
    <mergeCell ref="A400:A401"/>
    <mergeCell ref="B400:B401"/>
    <mergeCell ref="C400:C401"/>
    <mergeCell ref="E400:E401"/>
    <mergeCell ref="F400:F401"/>
    <mergeCell ref="G405:G406"/>
    <mergeCell ref="E407:E408"/>
    <mergeCell ref="G407:G408"/>
    <mergeCell ref="C409:C410"/>
    <mergeCell ref="E409:E410"/>
    <mergeCell ref="F409:F410"/>
    <mergeCell ref="G409:G410"/>
    <mergeCell ref="A402:A403"/>
    <mergeCell ref="B402:B403"/>
    <mergeCell ref="C402:C403"/>
    <mergeCell ref="E402:E403"/>
    <mergeCell ref="F402:F403"/>
    <mergeCell ref="C405:C406"/>
    <mergeCell ref="E405:E406"/>
    <mergeCell ref="F405:F406"/>
    <mergeCell ref="F417:F418"/>
    <mergeCell ref="G417:G418"/>
    <mergeCell ref="C411:C412"/>
    <mergeCell ref="E411:E412"/>
    <mergeCell ref="F411:F412"/>
    <mergeCell ref="G411:G412"/>
    <mergeCell ref="C413:C414"/>
    <mergeCell ref="E413:E414"/>
    <mergeCell ref="F413:F414"/>
    <mergeCell ref="G413:G414"/>
    <mergeCell ref="A430:A431"/>
    <mergeCell ref="D430:G430"/>
    <mergeCell ref="D431:G431"/>
    <mergeCell ref="F1:G1"/>
    <mergeCell ref="B222:B223"/>
    <mergeCell ref="A423:G423"/>
    <mergeCell ref="A424:A425"/>
    <mergeCell ref="D424:G424"/>
    <mergeCell ref="D425:G425"/>
    <mergeCell ref="A427:A428"/>
    <mergeCell ref="D427:G427"/>
    <mergeCell ref="D428:G428"/>
    <mergeCell ref="A420:A421"/>
    <mergeCell ref="B420:B421"/>
    <mergeCell ref="C420:C421"/>
    <mergeCell ref="E420:E421"/>
    <mergeCell ref="F420:F421"/>
    <mergeCell ref="G420:G421"/>
    <mergeCell ref="C415:C416"/>
    <mergeCell ref="E415:E416"/>
    <mergeCell ref="F415:F416"/>
    <mergeCell ref="G415:G416"/>
    <mergeCell ref="C417:C418"/>
    <mergeCell ref="E417:E418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view="pageBreakPreview" zoomScaleNormal="100" zoomScaleSheetLayoutView="100" workbookViewId="0">
      <selection activeCell="D6" sqref="D6"/>
    </sheetView>
  </sheetViews>
  <sheetFormatPr defaultRowHeight="15"/>
  <cols>
    <col min="1" max="1" width="29.7109375" customWidth="1"/>
    <col min="2" max="2" width="29.85546875" customWidth="1"/>
    <col min="3" max="3" width="10.140625" customWidth="1"/>
    <col min="4" max="4" width="4.85546875" customWidth="1"/>
    <col min="5" max="5" width="8" customWidth="1"/>
    <col min="6" max="6" width="10" customWidth="1"/>
    <col min="7" max="7" width="10.140625" customWidth="1"/>
    <col min="8" max="8" width="7.42578125" customWidth="1"/>
    <col min="9" max="9" width="8.28515625" customWidth="1"/>
    <col min="10" max="10" width="6.28515625" customWidth="1"/>
    <col min="11" max="11" width="9.5703125" customWidth="1"/>
    <col min="12" max="12" width="12.42578125" customWidth="1"/>
    <col min="13" max="13" width="8" customWidth="1"/>
    <col min="14" max="14" width="9.140625" customWidth="1"/>
    <col min="15" max="15" width="18.7109375" customWidth="1"/>
  </cols>
  <sheetData>
    <row r="1" spans="1:15" ht="12.75" customHeight="1"/>
    <row r="2" spans="1:15" ht="33.75" customHeight="1">
      <c r="A2" s="1908" t="s">
        <v>1280</v>
      </c>
      <c r="B2" s="1908"/>
      <c r="C2" s="1908"/>
      <c r="D2" s="1908"/>
      <c r="E2" s="1908"/>
      <c r="F2" s="1908"/>
      <c r="G2" s="1908"/>
      <c r="H2" s="1908"/>
      <c r="I2" s="1908"/>
      <c r="J2" s="1908"/>
      <c r="K2" s="1908"/>
      <c r="L2" s="1908"/>
      <c r="M2" s="1908"/>
      <c r="N2" s="1908"/>
      <c r="O2" s="1908"/>
    </row>
    <row r="3" spans="1:15" ht="28.5" customHeight="1">
      <c r="A3" s="1910" t="s">
        <v>1281</v>
      </c>
      <c r="B3" s="1910"/>
      <c r="C3" s="1910"/>
      <c r="D3" s="1910"/>
      <c r="E3" s="1910"/>
      <c r="F3" s="1910"/>
      <c r="G3" s="1910"/>
      <c r="H3" s="1910"/>
      <c r="I3" s="1910"/>
      <c r="J3" s="1910"/>
      <c r="K3" s="1910"/>
      <c r="L3" s="1910"/>
      <c r="M3" s="1910"/>
      <c r="N3" s="1910"/>
      <c r="O3" s="1910"/>
    </row>
    <row r="4" spans="1:15" ht="33" customHeight="1">
      <c r="A4" s="1142" t="s">
        <v>1282</v>
      </c>
      <c r="B4" s="1142"/>
      <c r="C4" s="1142"/>
      <c r="D4" s="1142"/>
      <c r="E4" s="1142"/>
      <c r="F4" s="1142"/>
      <c r="G4" s="1142"/>
      <c r="H4" s="1142"/>
      <c r="I4" s="1142"/>
      <c r="J4" s="1143"/>
      <c r="K4" s="1143"/>
      <c r="L4" s="1143"/>
      <c r="M4" s="1143"/>
      <c r="N4" s="1143"/>
      <c r="O4" s="1143"/>
    </row>
    <row r="5" spans="1:15" ht="39" customHeight="1" thickBot="1">
      <c r="A5" s="1911" t="s">
        <v>1261</v>
      </c>
      <c r="B5" s="1911"/>
      <c r="C5" s="1911"/>
      <c r="D5" s="1911"/>
      <c r="E5" s="1911"/>
      <c r="F5" s="1911"/>
      <c r="G5" s="1911"/>
      <c r="H5" s="1911"/>
      <c r="I5" s="1911"/>
      <c r="J5" s="1911"/>
      <c r="K5" s="1911"/>
      <c r="L5" s="1911"/>
      <c r="M5" s="1911"/>
      <c r="N5" s="1911"/>
      <c r="O5" s="1911"/>
    </row>
    <row r="6" spans="1:15" ht="33" customHeight="1">
      <c r="A6" s="1144" t="s">
        <v>1262</v>
      </c>
      <c r="B6" s="1145" t="s">
        <v>1263</v>
      </c>
      <c r="C6" s="1146" t="s">
        <v>1264</v>
      </c>
      <c r="D6" s="1145" t="s">
        <v>1265</v>
      </c>
      <c r="E6" s="1146" t="s">
        <v>1266</v>
      </c>
      <c r="F6" s="1147" t="s">
        <v>1268</v>
      </c>
      <c r="G6" s="1145" t="s">
        <v>1267</v>
      </c>
      <c r="H6" s="1147" t="s">
        <v>1269</v>
      </c>
      <c r="I6" s="1145" t="s">
        <v>1270</v>
      </c>
      <c r="J6" s="1146" t="s">
        <v>1271</v>
      </c>
      <c r="K6" s="1148" t="s">
        <v>1272</v>
      </c>
      <c r="L6" s="1147" t="s">
        <v>1273</v>
      </c>
      <c r="M6" s="1148" t="s">
        <v>1274</v>
      </c>
      <c r="N6" s="1147" t="s">
        <v>1275</v>
      </c>
      <c r="O6" s="1149" t="s">
        <v>1276</v>
      </c>
    </row>
    <row r="7" spans="1:15" ht="41.25" customHeight="1">
      <c r="A7" s="1128"/>
      <c r="B7" s="1127"/>
      <c r="C7" s="1129"/>
      <c r="D7" s="1130"/>
      <c r="E7" s="1131"/>
      <c r="F7" s="1131"/>
      <c r="G7" s="1132"/>
      <c r="H7" s="1132"/>
      <c r="I7" s="1133"/>
      <c r="J7" s="1134"/>
      <c r="K7" s="1134"/>
      <c r="L7" s="1134"/>
      <c r="M7" s="1134"/>
      <c r="N7" s="1134"/>
      <c r="O7" s="1135"/>
    </row>
    <row r="8" spans="1:15" ht="41.25" customHeight="1">
      <c r="A8" s="1128"/>
      <c r="B8" s="1127"/>
      <c r="C8" s="1129"/>
      <c r="D8" s="1130"/>
      <c r="E8" s="1131"/>
      <c r="F8" s="1131"/>
      <c r="G8" s="1126"/>
      <c r="H8" s="1133"/>
      <c r="I8" s="1133"/>
      <c r="J8" s="1134"/>
      <c r="K8" s="1134"/>
      <c r="L8" s="1134"/>
      <c r="M8" s="1134"/>
      <c r="N8" s="1134"/>
      <c r="O8" s="1135"/>
    </row>
    <row r="9" spans="1:15" ht="48" customHeight="1">
      <c r="A9" s="1136"/>
      <c r="B9" s="1134"/>
      <c r="C9" s="1134"/>
      <c r="D9" s="1134"/>
      <c r="E9" s="1134"/>
      <c r="F9" s="1134"/>
      <c r="G9" s="1134"/>
      <c r="H9" s="1134"/>
      <c r="I9" s="1134"/>
      <c r="J9" s="1134"/>
      <c r="K9" s="1134"/>
      <c r="L9" s="1134"/>
      <c r="M9" s="1134"/>
      <c r="N9" s="1134"/>
      <c r="O9" s="1135"/>
    </row>
    <row r="10" spans="1:15" ht="48" customHeight="1">
      <c r="A10" s="1136"/>
      <c r="B10" s="1134"/>
      <c r="C10" s="1134"/>
      <c r="D10" s="1134"/>
      <c r="E10" s="1134"/>
      <c r="F10" s="1134"/>
      <c r="G10" s="1134"/>
      <c r="H10" s="1134"/>
      <c r="I10" s="1134"/>
      <c r="J10" s="1134"/>
      <c r="K10" s="1134"/>
      <c r="L10" s="1134"/>
      <c r="M10" s="1134"/>
      <c r="N10" s="1134"/>
      <c r="O10" s="1135"/>
    </row>
    <row r="11" spans="1:15" ht="48.75" customHeight="1">
      <c r="A11" s="1136"/>
      <c r="B11" s="1134"/>
      <c r="C11" s="1134"/>
      <c r="D11" s="1134"/>
      <c r="E11" s="1134"/>
      <c r="F11" s="1134"/>
      <c r="G11" s="1134"/>
      <c r="H11" s="1134"/>
      <c r="I11" s="1134"/>
      <c r="J11" s="1134"/>
      <c r="K11" s="1134"/>
      <c r="L11" s="1134"/>
      <c r="M11" s="1134"/>
      <c r="N11" s="1134"/>
      <c r="O11" s="1135"/>
    </row>
    <row r="12" spans="1:15" ht="45.75" customHeight="1">
      <c r="A12" s="1136"/>
      <c r="B12" s="1134"/>
      <c r="C12" s="1134"/>
      <c r="D12" s="1134"/>
      <c r="E12" s="1134"/>
      <c r="F12" s="1134"/>
      <c r="G12" s="1134"/>
      <c r="H12" s="1134"/>
      <c r="I12" s="1134"/>
      <c r="J12" s="1134"/>
      <c r="K12" s="1134"/>
      <c r="L12" s="1134"/>
      <c r="M12" s="1134"/>
      <c r="N12" s="1134"/>
      <c r="O12" s="1135"/>
    </row>
    <row r="13" spans="1:15" ht="45" customHeight="1">
      <c r="A13" s="1136"/>
      <c r="B13" s="1134"/>
      <c r="C13" s="1134"/>
      <c r="D13" s="1134"/>
      <c r="E13" s="1134"/>
      <c r="F13" s="1134"/>
      <c r="G13" s="1134"/>
      <c r="H13" s="1134"/>
      <c r="I13" s="1134"/>
      <c r="J13" s="1134"/>
      <c r="K13" s="1134"/>
      <c r="L13" s="1134"/>
      <c r="M13" s="1134"/>
      <c r="N13" s="1134"/>
      <c r="O13" s="1135"/>
    </row>
    <row r="14" spans="1:15" ht="55.5" customHeight="1">
      <c r="A14" s="1136"/>
      <c r="B14" s="1134"/>
      <c r="C14" s="1134"/>
      <c r="D14" s="1134"/>
      <c r="E14" s="1134"/>
      <c r="F14" s="1134"/>
      <c r="G14" s="1134"/>
      <c r="H14" s="1134"/>
      <c r="I14" s="1134"/>
      <c r="J14" s="1134"/>
      <c r="K14" s="1134"/>
      <c r="L14" s="1134"/>
      <c r="M14" s="1134"/>
      <c r="N14" s="1134"/>
      <c r="O14" s="1135"/>
    </row>
    <row r="15" spans="1:15" ht="45.75" customHeight="1" thickBot="1">
      <c r="A15" s="1137"/>
      <c r="B15" s="1138"/>
      <c r="C15" s="1138"/>
      <c r="D15" s="1138"/>
      <c r="E15" s="1138"/>
      <c r="F15" s="1138"/>
      <c r="G15" s="1138"/>
      <c r="H15" s="1138"/>
      <c r="I15" s="1138"/>
      <c r="J15" s="1138"/>
      <c r="K15" s="1138"/>
      <c r="L15" s="1138"/>
      <c r="M15" s="1138"/>
      <c r="N15" s="1138"/>
      <c r="O15" s="1139"/>
    </row>
    <row r="19" spans="1:15" ht="18.75">
      <c r="A19" s="1909" t="s">
        <v>1277</v>
      </c>
      <c r="B19" s="1909"/>
      <c r="C19" s="1909" t="s">
        <v>1283</v>
      </c>
      <c r="D19" s="1909"/>
      <c r="E19" s="1909"/>
      <c r="F19" s="1909"/>
      <c r="G19" s="1909"/>
      <c r="H19" s="1909"/>
      <c r="I19" s="1909"/>
      <c r="J19" s="1909"/>
      <c r="K19" s="1909"/>
      <c r="L19" s="1909" t="s">
        <v>1278</v>
      </c>
      <c r="M19" s="1909"/>
      <c r="N19" s="1909"/>
      <c r="O19" s="1909"/>
    </row>
    <row r="20" spans="1:15" ht="18.75">
      <c r="A20" s="1140"/>
      <c r="B20" s="1140"/>
      <c r="C20" s="1141"/>
      <c r="D20" s="1141"/>
      <c r="E20" s="1141"/>
      <c r="F20" s="1141"/>
      <c r="G20" s="1141"/>
      <c r="H20" s="1141"/>
      <c r="I20" s="1141"/>
      <c r="J20" s="1141"/>
      <c r="K20" s="1141"/>
      <c r="L20" s="1141"/>
      <c r="M20" s="1141"/>
      <c r="N20" s="1141"/>
      <c r="O20" s="1141"/>
    </row>
    <row r="21" spans="1:15" ht="18.75">
      <c r="A21" s="1140"/>
      <c r="B21" s="1140"/>
      <c r="C21" s="1909" t="s">
        <v>1279</v>
      </c>
      <c r="D21" s="1909"/>
      <c r="E21" s="1909"/>
      <c r="F21" s="1909"/>
      <c r="G21" s="1909"/>
      <c r="H21" s="1909"/>
      <c r="I21" s="1909"/>
      <c r="J21" s="1909"/>
      <c r="K21" s="1909"/>
      <c r="L21" s="1141"/>
      <c r="M21" s="1141"/>
      <c r="N21" s="1141"/>
      <c r="O21" s="1141"/>
    </row>
  </sheetData>
  <mergeCells count="7">
    <mergeCell ref="A2:O2"/>
    <mergeCell ref="A19:B19"/>
    <mergeCell ref="C19:K19"/>
    <mergeCell ref="L19:O19"/>
    <mergeCell ref="C21:K21"/>
    <mergeCell ref="A3:O3"/>
    <mergeCell ref="A5:O5"/>
  </mergeCells>
  <pageMargins left="0.51" right="0.36" top="0.57999999999999996" bottom="0.4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"/>
  <sheetViews>
    <sheetView view="pageBreakPreview" zoomScaleNormal="100" zoomScaleSheetLayoutView="100" workbookViewId="0">
      <selection sqref="A1:XFD1048576"/>
    </sheetView>
  </sheetViews>
  <sheetFormatPr defaultRowHeight="15"/>
  <cols>
    <col min="1" max="1" width="24.85546875" customWidth="1"/>
    <col min="2" max="2" width="19.42578125" customWidth="1"/>
    <col min="3" max="3" width="6.85546875" customWidth="1"/>
    <col min="4" max="4" width="23.42578125" customWidth="1"/>
    <col min="5" max="5" width="23" customWidth="1"/>
    <col min="6" max="6" width="17" customWidth="1"/>
    <col min="7" max="7" width="31" customWidth="1"/>
    <col min="8" max="8" width="31.85546875" customWidth="1"/>
    <col min="9" max="9" width="19.140625" customWidth="1"/>
  </cols>
  <sheetData>
    <row r="2" spans="1:9" ht="18.75">
      <c r="B2" s="1914" t="s">
        <v>1170</v>
      </c>
      <c r="C2" s="1914"/>
      <c r="D2" s="1914"/>
      <c r="E2" s="1914"/>
      <c r="F2" s="1914"/>
      <c r="G2" s="1914"/>
      <c r="H2" s="1914"/>
    </row>
    <row r="4" spans="1:9" ht="77.25" customHeight="1">
      <c r="A4" s="1084" t="s">
        <v>1155</v>
      </c>
      <c r="B4" s="1081" t="s">
        <v>1159</v>
      </c>
      <c r="C4" s="1082" t="s">
        <v>1158</v>
      </c>
      <c r="D4" s="1082" t="s">
        <v>1157</v>
      </c>
      <c r="E4" s="1082" t="s">
        <v>1156</v>
      </c>
      <c r="F4" s="1084" t="s">
        <v>1160</v>
      </c>
      <c r="G4" s="1082" t="s">
        <v>1164</v>
      </c>
      <c r="H4" s="1082" t="s">
        <v>1162</v>
      </c>
      <c r="I4" s="1083" t="s">
        <v>1161</v>
      </c>
    </row>
    <row r="5" spans="1:9" ht="15" customHeight="1">
      <c r="A5" s="1912" t="s">
        <v>1152</v>
      </c>
      <c r="B5" s="1919" t="s">
        <v>1166</v>
      </c>
      <c r="C5" s="1918">
        <v>3110</v>
      </c>
      <c r="D5" s="38">
        <v>5395300</v>
      </c>
      <c r="E5" s="1916" t="s">
        <v>1167</v>
      </c>
      <c r="F5" s="1916" t="s">
        <v>1163</v>
      </c>
      <c r="G5" s="1915" t="s">
        <v>1165</v>
      </c>
      <c r="H5" s="1915" t="s">
        <v>1172</v>
      </c>
      <c r="I5" s="1913" t="s">
        <v>1169</v>
      </c>
    </row>
    <row r="6" spans="1:9" ht="117.75" customHeight="1">
      <c r="A6" s="1912"/>
      <c r="B6" s="1919"/>
      <c r="C6" s="1918"/>
      <c r="D6" s="1917" t="s">
        <v>1154</v>
      </c>
      <c r="E6" s="1916"/>
      <c r="F6" s="1916"/>
      <c r="G6" s="1915"/>
      <c r="H6" s="1915"/>
      <c r="I6" s="1913"/>
    </row>
    <row r="7" spans="1:9" ht="224.25" customHeight="1">
      <c r="A7" s="1912"/>
      <c r="B7" s="1919"/>
      <c r="C7" s="1918"/>
      <c r="D7" s="1917"/>
      <c r="E7" s="1916"/>
      <c r="F7" s="1916"/>
      <c r="G7" s="1079" t="s">
        <v>1168</v>
      </c>
      <c r="H7" s="1080" t="s">
        <v>1171</v>
      </c>
      <c r="I7" s="1913"/>
    </row>
    <row r="8" spans="1:9">
      <c r="G8" s="406"/>
      <c r="H8" s="406"/>
    </row>
    <row r="9" spans="1:9">
      <c r="G9" s="406"/>
      <c r="H9" s="406"/>
    </row>
  </sheetData>
  <mergeCells count="10">
    <mergeCell ref="A5:A7"/>
    <mergeCell ref="I5:I7"/>
    <mergeCell ref="B2:H2"/>
    <mergeCell ref="H5:H6"/>
    <mergeCell ref="E5:E7"/>
    <mergeCell ref="F5:F7"/>
    <mergeCell ref="D6:D7"/>
    <mergeCell ref="C5:C7"/>
    <mergeCell ref="B5:B7"/>
    <mergeCell ref="G5:G6"/>
  </mergeCells>
  <pageMargins left="0.68" right="0.22" top="0.56000000000000005" bottom="0.75" header="0.3" footer="0.3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5"/>
  <sheetViews>
    <sheetView view="pageBreakPreview" topLeftCell="A107" zoomScale="90" zoomScaleNormal="100" zoomScaleSheetLayoutView="90" workbookViewId="0">
      <selection activeCell="C62" sqref="A62:XFD64"/>
    </sheetView>
  </sheetViews>
  <sheetFormatPr defaultRowHeight="15"/>
  <cols>
    <col min="1" max="1" width="46.5703125" customWidth="1"/>
    <col min="2" max="2" width="36.85546875" customWidth="1"/>
    <col min="3" max="3" width="11.42578125" customWidth="1"/>
    <col min="4" max="4" width="28.85546875" customWidth="1"/>
    <col min="5" max="5" width="12.28515625" customWidth="1"/>
    <col min="6" max="6" width="12.5703125" customWidth="1"/>
    <col min="7" max="7" width="19.140625" customWidth="1"/>
    <col min="8" max="13" width="0" hidden="1" customWidth="1"/>
  </cols>
  <sheetData>
    <row r="1" spans="1:7" ht="15.75">
      <c r="F1" s="1685" t="s">
        <v>636</v>
      </c>
      <c r="G1" s="1685"/>
    </row>
    <row r="2" spans="1:7" ht="15.75" thickBot="1">
      <c r="F2" s="525"/>
      <c r="G2" s="525"/>
    </row>
    <row r="3" spans="1:7" ht="20.25">
      <c r="A3" s="1606" t="s">
        <v>784</v>
      </c>
      <c r="B3" s="1607"/>
      <c r="C3" s="1607"/>
      <c r="D3" s="1607"/>
      <c r="E3" s="1607"/>
      <c r="F3" s="1607"/>
      <c r="G3" s="1608"/>
    </row>
    <row r="4" spans="1:7" ht="21" thickBot="1">
      <c r="A4" s="1367" t="s">
        <v>496</v>
      </c>
      <c r="B4" s="1368"/>
      <c r="C4" s="1368"/>
      <c r="D4" s="1368"/>
      <c r="E4" s="1368"/>
      <c r="F4" s="1368"/>
      <c r="G4" s="423"/>
    </row>
    <row r="5" spans="1:7" ht="18.75" hidden="1">
      <c r="A5" s="1369" t="s">
        <v>410</v>
      </c>
      <c r="B5" s="1370"/>
      <c r="C5" s="1370"/>
      <c r="D5" s="1370"/>
      <c r="E5" s="1370"/>
      <c r="F5" s="1370"/>
      <c r="G5" s="1371"/>
    </row>
    <row r="6" spans="1:7" ht="18.75" hidden="1">
      <c r="A6" s="326"/>
      <c r="B6" s="1370" t="s">
        <v>3</v>
      </c>
      <c r="C6" s="1370"/>
      <c r="D6" s="1370"/>
      <c r="E6" s="1370"/>
      <c r="F6" s="327"/>
      <c r="G6" s="328"/>
    </row>
    <row r="7" spans="1:7" ht="15.75" hidden="1" thickBot="1">
      <c r="A7" s="1372" t="s">
        <v>411</v>
      </c>
      <c r="B7" s="1373"/>
      <c r="C7" s="1373"/>
      <c r="D7" s="1373"/>
      <c r="E7" s="1373"/>
      <c r="F7" s="1373"/>
      <c r="G7" s="1374"/>
    </row>
    <row r="8" spans="1:7" ht="66" customHeight="1" thickBot="1">
      <c r="A8" s="418" t="s">
        <v>4</v>
      </c>
      <c r="B8" s="419" t="s">
        <v>520</v>
      </c>
      <c r="C8" s="419" t="s">
        <v>19</v>
      </c>
      <c r="D8" s="419" t="s">
        <v>5</v>
      </c>
      <c r="E8" s="419" t="s">
        <v>6</v>
      </c>
      <c r="F8" s="419" t="s">
        <v>7</v>
      </c>
      <c r="G8" s="420" t="s">
        <v>8</v>
      </c>
    </row>
    <row r="9" spans="1:7" ht="19.5" customHeight="1" thickBot="1">
      <c r="A9" s="215">
        <v>1</v>
      </c>
      <c r="B9" s="216">
        <v>2</v>
      </c>
      <c r="C9" s="216">
        <v>3</v>
      </c>
      <c r="D9" s="217">
        <v>4</v>
      </c>
      <c r="E9" s="216">
        <v>5</v>
      </c>
      <c r="F9" s="218">
        <v>6</v>
      </c>
      <c r="G9" s="217">
        <v>7</v>
      </c>
    </row>
    <row r="10" spans="1:7" ht="51.75" hidden="1" customHeight="1">
      <c r="A10" s="1605" t="s">
        <v>577</v>
      </c>
      <c r="B10" s="48" t="s">
        <v>471</v>
      </c>
      <c r="C10" s="478">
        <v>2271</v>
      </c>
      <c r="D10" s="227">
        <f>4165028+2000000</f>
        <v>6165028</v>
      </c>
      <c r="E10" s="1269" t="s">
        <v>181</v>
      </c>
      <c r="F10" s="1943" t="s">
        <v>506</v>
      </c>
      <c r="G10" s="1387" t="s">
        <v>635</v>
      </c>
    </row>
    <row r="11" spans="1:7" ht="35.25" hidden="1" customHeight="1">
      <c r="A11" s="1248"/>
      <c r="B11" s="48"/>
      <c r="C11" s="49"/>
      <c r="D11" s="44" t="s">
        <v>579</v>
      </c>
      <c r="E11" s="1269"/>
      <c r="F11" s="1943"/>
      <c r="G11" s="1387"/>
    </row>
    <row r="12" spans="1:7" ht="39" hidden="1" customHeight="1">
      <c r="A12" s="1247" t="s">
        <v>474</v>
      </c>
      <c r="B12" s="48"/>
      <c r="C12" s="49"/>
      <c r="D12" s="45">
        <f>857506+408981</f>
        <v>1266487</v>
      </c>
      <c r="E12" s="1269"/>
      <c r="F12" s="1943"/>
      <c r="G12" s="1387"/>
    </row>
    <row r="13" spans="1:7" ht="44.25" hidden="1" customHeight="1">
      <c r="A13" s="1605"/>
      <c r="B13" s="48"/>
      <c r="C13" s="49"/>
      <c r="D13" s="44" t="s">
        <v>580</v>
      </c>
      <c r="E13" s="1269"/>
      <c r="F13" s="1943"/>
      <c r="G13" s="1387"/>
    </row>
    <row r="14" spans="1:7" ht="39" hidden="1" customHeight="1">
      <c r="A14" s="1605" t="s">
        <v>475</v>
      </c>
      <c r="B14" s="48"/>
      <c r="C14" s="49"/>
      <c r="D14" s="45">
        <f>514504+408981</f>
        <v>923485</v>
      </c>
      <c r="E14" s="1269"/>
      <c r="F14" s="1943"/>
      <c r="G14" s="1387"/>
    </row>
    <row r="15" spans="1:7" ht="46.5" hidden="1" customHeight="1">
      <c r="A15" s="1248"/>
      <c r="B15" s="28"/>
      <c r="C15" s="50"/>
      <c r="D15" s="44" t="s">
        <v>581</v>
      </c>
      <c r="E15" s="1270"/>
      <c r="F15" s="1643"/>
      <c r="G15" s="1376"/>
    </row>
    <row r="16" spans="1:7" ht="53.25" hidden="1" customHeight="1">
      <c r="A16" s="1247" t="s">
        <v>473</v>
      </c>
      <c r="B16" s="233" t="s">
        <v>471</v>
      </c>
      <c r="C16" s="234">
        <v>2271</v>
      </c>
      <c r="D16" s="235">
        <v>0</v>
      </c>
      <c r="E16" s="1259" t="s">
        <v>116</v>
      </c>
      <c r="F16" s="1277" t="s">
        <v>23</v>
      </c>
      <c r="G16" s="329" t="s">
        <v>62</v>
      </c>
    </row>
    <row r="17" spans="1:7" ht="39.75" hidden="1" customHeight="1">
      <c r="A17" s="1248"/>
      <c r="B17" s="236"/>
      <c r="C17" s="237"/>
      <c r="D17" s="238" t="s">
        <v>394</v>
      </c>
      <c r="E17" s="1277"/>
      <c r="F17" s="1277"/>
      <c r="G17" s="330" t="s">
        <v>373</v>
      </c>
    </row>
    <row r="18" spans="1:7" ht="39.75" hidden="1" customHeight="1">
      <c r="A18" s="1247" t="s">
        <v>474</v>
      </c>
      <c r="B18" s="236"/>
      <c r="C18" s="237"/>
      <c r="D18" s="235">
        <v>0</v>
      </c>
      <c r="E18" s="1277"/>
      <c r="F18" s="1277"/>
      <c r="G18" s="329" t="s">
        <v>62</v>
      </c>
    </row>
    <row r="19" spans="1:7" ht="39.75" hidden="1" customHeight="1">
      <c r="A19" s="1605"/>
      <c r="B19" s="236"/>
      <c r="C19" s="237"/>
      <c r="D19" s="238" t="s">
        <v>395</v>
      </c>
      <c r="E19" s="1277"/>
      <c r="F19" s="1277"/>
      <c r="G19" s="330" t="s">
        <v>373</v>
      </c>
    </row>
    <row r="20" spans="1:7" ht="39.75" hidden="1" customHeight="1">
      <c r="A20" s="1605" t="s">
        <v>476</v>
      </c>
      <c r="B20" s="236"/>
      <c r="C20" s="237"/>
      <c r="D20" s="235">
        <v>0</v>
      </c>
      <c r="E20" s="1277"/>
      <c r="F20" s="1277"/>
      <c r="G20" s="329" t="s">
        <v>62</v>
      </c>
    </row>
    <row r="21" spans="1:7" ht="37.5" hidden="1" customHeight="1">
      <c r="A21" s="1248"/>
      <c r="B21" s="239"/>
      <c r="C21" s="240"/>
      <c r="D21" s="238" t="s">
        <v>395</v>
      </c>
      <c r="E21" s="1260"/>
      <c r="F21" s="1260"/>
      <c r="G21" s="330" t="s">
        <v>373</v>
      </c>
    </row>
    <row r="22" spans="1:7" ht="18.75" hidden="1">
      <c r="A22" s="331" t="s">
        <v>9</v>
      </c>
      <c r="B22" s="6"/>
      <c r="C22" s="4"/>
      <c r="D22" s="24">
        <f>D10+D12+D14+D16+D18+D20</f>
        <v>8355000</v>
      </c>
      <c r="E22" s="4"/>
      <c r="F22" s="4"/>
      <c r="G22" s="332"/>
    </row>
    <row r="23" spans="1:7" ht="57" hidden="1" customHeight="1">
      <c r="A23" s="1247" t="s">
        <v>587</v>
      </c>
      <c r="B23" s="27" t="s">
        <v>472</v>
      </c>
      <c r="C23" s="1609">
        <v>2272</v>
      </c>
      <c r="D23" s="161">
        <f>194410.56+95638.44</f>
        <v>290049</v>
      </c>
      <c r="E23" s="1309" t="s">
        <v>181</v>
      </c>
      <c r="F23" s="1253" t="s">
        <v>23</v>
      </c>
      <c r="G23" s="1375" t="s">
        <v>631</v>
      </c>
    </row>
    <row r="24" spans="1:7" ht="27.75" hidden="1" customHeight="1">
      <c r="A24" s="1248"/>
      <c r="B24" s="48"/>
      <c r="C24" s="1610"/>
      <c r="D24" s="44" t="s">
        <v>505</v>
      </c>
      <c r="E24" s="1263"/>
      <c r="F24" s="1270"/>
      <c r="G24" s="1376"/>
    </row>
    <row r="25" spans="1:7" ht="59.25" hidden="1" customHeight="1">
      <c r="A25" s="1528" t="s">
        <v>588</v>
      </c>
      <c r="B25" s="1340" t="s">
        <v>477</v>
      </c>
      <c r="C25" s="1611">
        <v>2272</v>
      </c>
      <c r="D25" s="161">
        <f>192412.56+95638.44</f>
        <v>288051</v>
      </c>
      <c r="E25" s="1309" t="s">
        <v>181</v>
      </c>
      <c r="F25" s="1309" t="s">
        <v>23</v>
      </c>
      <c r="G25" s="1320" t="s">
        <v>57</v>
      </c>
    </row>
    <row r="26" spans="1:7" ht="35.25" hidden="1" customHeight="1">
      <c r="A26" s="1529"/>
      <c r="B26" s="1341"/>
      <c r="C26" s="1612"/>
      <c r="D26" s="241" t="s">
        <v>389</v>
      </c>
      <c r="E26" s="1263"/>
      <c r="F26" s="1263"/>
      <c r="G26" s="1321"/>
    </row>
    <row r="27" spans="1:7" ht="48" hidden="1" customHeight="1">
      <c r="A27" s="1528" t="s">
        <v>478</v>
      </c>
      <c r="B27" s="233" t="s">
        <v>472</v>
      </c>
      <c r="C27" s="1613">
        <v>2272</v>
      </c>
      <c r="D27" s="235">
        <v>0</v>
      </c>
      <c r="E27" s="1259" t="s">
        <v>116</v>
      </c>
      <c r="F27" s="1259" t="s">
        <v>29</v>
      </c>
      <c r="G27" s="1399" t="s">
        <v>391</v>
      </c>
    </row>
    <row r="28" spans="1:7" ht="48" hidden="1" customHeight="1">
      <c r="A28" s="1529"/>
      <c r="B28" s="236"/>
      <c r="C28" s="1614"/>
      <c r="D28" s="238" t="s">
        <v>390</v>
      </c>
      <c r="E28" s="1260"/>
      <c r="F28" s="1260"/>
      <c r="G28" s="1401"/>
    </row>
    <row r="29" spans="1:7" ht="61.5" hidden="1" customHeight="1">
      <c r="A29" s="1247" t="s">
        <v>480</v>
      </c>
      <c r="B29" s="233" t="s">
        <v>479</v>
      </c>
      <c r="C29" s="1613">
        <v>2272</v>
      </c>
      <c r="D29" s="235">
        <v>0</v>
      </c>
      <c r="E29" s="1259" t="s">
        <v>60</v>
      </c>
      <c r="F29" s="1259" t="s">
        <v>29</v>
      </c>
      <c r="G29" s="1399" t="s">
        <v>392</v>
      </c>
    </row>
    <row r="30" spans="1:7" ht="51" hidden="1" customHeight="1">
      <c r="A30" s="1248"/>
      <c r="B30" s="239"/>
      <c r="C30" s="1614"/>
      <c r="D30" s="238" t="s">
        <v>393</v>
      </c>
      <c r="E30" s="1260"/>
      <c r="F30" s="1260"/>
      <c r="G30" s="1401"/>
    </row>
    <row r="31" spans="1:7" ht="29.25" hidden="1" customHeight="1">
      <c r="A31" s="333" t="s">
        <v>10</v>
      </c>
      <c r="B31" s="25"/>
      <c r="C31" s="25"/>
      <c r="D31" s="26">
        <f>D23+D25+D27+D29</f>
        <v>578100</v>
      </c>
      <c r="E31" s="25"/>
      <c r="F31" s="25"/>
      <c r="G31" s="334"/>
    </row>
    <row r="32" spans="1:7" ht="41.25" hidden="1" customHeight="1">
      <c r="A32" s="1247" t="s">
        <v>500</v>
      </c>
      <c r="B32" s="1569" t="s">
        <v>481</v>
      </c>
      <c r="C32" s="1642">
        <v>2273</v>
      </c>
      <c r="D32" s="143">
        <f>8013900-6249.19</f>
        <v>8007650.8099999996</v>
      </c>
      <c r="E32" s="1253" t="s">
        <v>507</v>
      </c>
      <c r="F32" s="1420" t="s">
        <v>497</v>
      </c>
      <c r="G32" s="1375" t="s">
        <v>628</v>
      </c>
    </row>
    <row r="33" spans="1:7" ht="57.75" hidden="1" customHeight="1" thickBot="1">
      <c r="A33" s="1248"/>
      <c r="B33" s="1942"/>
      <c r="C33" s="1943"/>
      <c r="D33" s="44" t="s">
        <v>633</v>
      </c>
      <c r="E33" s="1269"/>
      <c r="F33" s="1944"/>
      <c r="G33" s="1387"/>
    </row>
    <row r="34" spans="1:7" ht="34.5" hidden="1" customHeight="1">
      <c r="A34" s="1247" t="s">
        <v>483</v>
      </c>
      <c r="B34" s="1942"/>
      <c r="C34" s="1943"/>
      <c r="D34" s="141">
        <v>0</v>
      </c>
      <c r="E34" s="1269"/>
      <c r="F34" s="1944"/>
      <c r="G34" s="1387"/>
    </row>
    <row r="35" spans="1:7" ht="36.75" hidden="1" customHeight="1">
      <c r="A35" s="1605"/>
      <c r="B35" s="1942"/>
      <c r="C35" s="1943"/>
      <c r="D35" s="44" t="s">
        <v>415</v>
      </c>
      <c r="E35" s="1269"/>
      <c r="F35" s="1944"/>
      <c r="G35" s="1387"/>
    </row>
    <row r="36" spans="1:7" ht="44.25" hidden="1" customHeight="1">
      <c r="A36" s="1605" t="s">
        <v>484</v>
      </c>
      <c r="B36" s="1942"/>
      <c r="C36" s="1943"/>
      <c r="D36" s="108">
        <v>0</v>
      </c>
      <c r="E36" s="1269"/>
      <c r="F36" s="1944"/>
      <c r="G36" s="1387"/>
    </row>
    <row r="37" spans="1:7" ht="43.5" hidden="1" customHeight="1">
      <c r="A37" s="1248"/>
      <c r="B37" s="1432"/>
      <c r="C37" s="1643"/>
      <c r="D37" s="44" t="s">
        <v>416</v>
      </c>
      <c r="E37" s="1269"/>
      <c r="F37" s="1944"/>
      <c r="G37" s="1387"/>
    </row>
    <row r="38" spans="1:7" ht="58.5" hidden="1" customHeight="1">
      <c r="A38" s="1247" t="s">
        <v>486</v>
      </c>
      <c r="B38" s="468" t="s">
        <v>485</v>
      </c>
      <c r="C38" s="469">
        <v>2273</v>
      </c>
      <c r="D38" s="141">
        <v>0</v>
      </c>
      <c r="E38" s="1269"/>
      <c r="F38" s="1944"/>
      <c r="G38" s="1387"/>
    </row>
    <row r="39" spans="1:7" ht="42" hidden="1" customHeight="1">
      <c r="A39" s="1620"/>
      <c r="B39" s="163"/>
      <c r="C39" s="246"/>
      <c r="D39" s="44" t="s">
        <v>417</v>
      </c>
      <c r="E39" s="1254"/>
      <c r="F39" s="1945"/>
      <c r="G39" s="1392"/>
    </row>
    <row r="40" spans="1:7" ht="56.25" hidden="1" customHeight="1">
      <c r="A40" s="1621" t="s">
        <v>482</v>
      </c>
      <c r="B40" s="1623" t="s">
        <v>487</v>
      </c>
      <c r="C40" s="171">
        <v>2273</v>
      </c>
      <c r="D40" s="172">
        <v>0</v>
      </c>
      <c r="E40" s="1626" t="s">
        <v>85</v>
      </c>
      <c r="F40" s="168" t="s">
        <v>498</v>
      </c>
      <c r="G40" s="245" t="s">
        <v>57</v>
      </c>
    </row>
    <row r="41" spans="1:7" ht="38.25" hidden="1" customHeight="1">
      <c r="A41" s="1622"/>
      <c r="B41" s="1624"/>
      <c r="C41" s="170"/>
      <c r="D41" s="165" t="s">
        <v>418</v>
      </c>
      <c r="E41" s="1626"/>
      <c r="F41" s="167"/>
      <c r="G41" s="173" t="s">
        <v>370</v>
      </c>
    </row>
    <row r="42" spans="1:7" ht="54.75" hidden="1" customHeight="1">
      <c r="A42" s="1621" t="s">
        <v>483</v>
      </c>
      <c r="B42" s="1624"/>
      <c r="C42" s="169">
        <v>2273</v>
      </c>
      <c r="D42" s="166">
        <v>0</v>
      </c>
      <c r="E42" s="1626"/>
      <c r="F42" s="164" t="s">
        <v>498</v>
      </c>
      <c r="G42" s="194" t="s">
        <v>57</v>
      </c>
    </row>
    <row r="43" spans="1:7" ht="36.75" hidden="1" customHeight="1">
      <c r="A43" s="1628"/>
      <c r="B43" s="1624"/>
      <c r="C43" s="170"/>
      <c r="D43" s="165" t="s">
        <v>419</v>
      </c>
      <c r="E43" s="1626"/>
      <c r="F43" s="167"/>
      <c r="G43" s="173"/>
    </row>
    <row r="44" spans="1:7" ht="54" hidden="1" customHeight="1">
      <c r="A44" s="1628" t="s">
        <v>484</v>
      </c>
      <c r="B44" s="1624"/>
      <c r="C44" s="169"/>
      <c r="D44" s="166">
        <v>0</v>
      </c>
      <c r="E44" s="1626"/>
      <c r="F44" s="164" t="s">
        <v>29</v>
      </c>
      <c r="G44" s="194" t="s">
        <v>57</v>
      </c>
    </row>
    <row r="45" spans="1:7" ht="31.5" hidden="1" customHeight="1">
      <c r="A45" s="1622"/>
      <c r="B45" s="1624"/>
      <c r="C45" s="170">
        <v>2273</v>
      </c>
      <c r="D45" s="165" t="s">
        <v>420</v>
      </c>
      <c r="E45" s="1626"/>
      <c r="F45" s="167"/>
      <c r="G45" s="173"/>
    </row>
    <row r="46" spans="1:7" ht="65.25" hidden="1" customHeight="1">
      <c r="A46" s="1621" t="s">
        <v>486</v>
      </c>
      <c r="B46" s="1624"/>
      <c r="C46" s="171">
        <v>2273</v>
      </c>
      <c r="D46" s="172">
        <v>0</v>
      </c>
      <c r="E46" s="1626"/>
      <c r="F46" s="168" t="s">
        <v>29</v>
      </c>
      <c r="G46" s="194" t="s">
        <v>57</v>
      </c>
    </row>
    <row r="47" spans="1:7" ht="33" hidden="1" customHeight="1">
      <c r="A47" s="1634"/>
      <c r="B47" s="1625"/>
      <c r="C47" s="174"/>
      <c r="D47" s="175" t="s">
        <v>421</v>
      </c>
      <c r="E47" s="1627"/>
      <c r="F47" s="176"/>
      <c r="G47" s="177"/>
    </row>
    <row r="48" spans="1:7" ht="54.75" hidden="1" customHeight="1">
      <c r="A48" s="1635" t="s">
        <v>489</v>
      </c>
      <c r="B48" s="1637" t="s">
        <v>488</v>
      </c>
      <c r="C48" s="442">
        <v>2273</v>
      </c>
      <c r="D48" s="211">
        <v>6249.19</v>
      </c>
      <c r="E48" s="1631" t="s">
        <v>116</v>
      </c>
      <c r="F48" s="467" t="s">
        <v>31</v>
      </c>
      <c r="G48" s="443" t="s">
        <v>634</v>
      </c>
    </row>
    <row r="49" spans="1:7" ht="48" hidden="1" customHeight="1" thickBot="1">
      <c r="A49" s="1636"/>
      <c r="B49" s="1638"/>
      <c r="C49" s="469"/>
      <c r="D49" s="212" t="s">
        <v>630</v>
      </c>
      <c r="E49" s="1270"/>
      <c r="F49" s="463"/>
      <c r="G49" s="446" t="s">
        <v>629</v>
      </c>
    </row>
    <row r="50" spans="1:7" ht="44.25" hidden="1" customHeight="1">
      <c r="A50" s="1640" t="s">
        <v>490</v>
      </c>
      <c r="B50" s="1638"/>
      <c r="C50" s="1642">
        <v>2273</v>
      </c>
      <c r="D50" s="213">
        <v>0</v>
      </c>
      <c r="E50" s="1631" t="s">
        <v>116</v>
      </c>
      <c r="F50" s="1253" t="s">
        <v>29</v>
      </c>
      <c r="G50" s="1375" t="s">
        <v>57</v>
      </c>
    </row>
    <row r="51" spans="1:7" ht="35.25" hidden="1" customHeight="1">
      <c r="A51" s="1641"/>
      <c r="B51" s="1638"/>
      <c r="C51" s="1643"/>
      <c r="D51" s="212" t="s">
        <v>413</v>
      </c>
      <c r="E51" s="1270"/>
      <c r="F51" s="1270"/>
      <c r="G51" s="1376"/>
    </row>
    <row r="52" spans="1:7" ht="38.25" hidden="1" customHeight="1">
      <c r="A52" s="1629" t="s">
        <v>491</v>
      </c>
      <c r="B52" s="1638"/>
      <c r="C52" s="469">
        <v>2273</v>
      </c>
      <c r="D52" s="214">
        <v>0</v>
      </c>
      <c r="E52" s="1631" t="s">
        <v>116</v>
      </c>
      <c r="F52" s="463" t="s">
        <v>29</v>
      </c>
      <c r="G52" s="464" t="s">
        <v>57</v>
      </c>
    </row>
    <row r="53" spans="1:7" ht="34.5" hidden="1" customHeight="1">
      <c r="A53" s="1630"/>
      <c r="B53" s="1638"/>
      <c r="C53" s="469"/>
      <c r="D53" s="44" t="s">
        <v>414</v>
      </c>
      <c r="E53" s="1270"/>
      <c r="F53" s="463"/>
      <c r="G53" s="464"/>
    </row>
    <row r="54" spans="1:7" ht="25.5" hidden="1" customHeight="1">
      <c r="A54" s="1632" t="s">
        <v>396</v>
      </c>
      <c r="B54" s="1638"/>
      <c r="C54" s="469">
        <v>2273</v>
      </c>
      <c r="D54" s="162">
        <v>0</v>
      </c>
      <c r="E54" s="1269" t="s">
        <v>397</v>
      </c>
      <c r="F54" s="463" t="s">
        <v>29</v>
      </c>
      <c r="G54" s="464" t="s">
        <v>57</v>
      </c>
    </row>
    <row r="55" spans="1:7" ht="41.25" hidden="1" customHeight="1">
      <c r="A55" s="1633"/>
      <c r="B55" s="1639"/>
      <c r="C55" s="444"/>
      <c r="D55" s="445" t="s">
        <v>399</v>
      </c>
      <c r="E55" s="1254"/>
      <c r="F55" s="470"/>
      <c r="G55" s="471"/>
    </row>
    <row r="56" spans="1:7" ht="19.5" hidden="1" thickBot="1">
      <c r="A56" s="180" t="s">
        <v>11</v>
      </c>
      <c r="B56" s="181"/>
      <c r="C56" s="182"/>
      <c r="D56" s="201">
        <f>D32+D34+D36+D38+D40+D42+D44+D46+D48+D50+D52</f>
        <v>8013900</v>
      </c>
      <c r="E56" s="182"/>
      <c r="F56" s="182"/>
      <c r="G56" s="183"/>
    </row>
    <row r="57" spans="1:7" ht="43.5" hidden="1" customHeight="1">
      <c r="A57" s="1648" t="s">
        <v>521</v>
      </c>
      <c r="B57" s="200" t="s">
        <v>492</v>
      </c>
      <c r="C57" s="1649">
        <v>2274</v>
      </c>
      <c r="D57" s="203">
        <v>1242300</v>
      </c>
      <c r="E57" s="1378" t="s">
        <v>513</v>
      </c>
      <c r="F57" s="1651" t="s">
        <v>120</v>
      </c>
      <c r="G57" s="1653" t="s">
        <v>62</v>
      </c>
    </row>
    <row r="58" spans="1:7" ht="66" hidden="1" customHeight="1">
      <c r="A58" s="1573"/>
      <c r="B58" s="28"/>
      <c r="C58" s="1650"/>
      <c r="D58" s="472" t="s">
        <v>499</v>
      </c>
      <c r="E58" s="1264"/>
      <c r="F58" s="1652"/>
      <c r="G58" s="1654"/>
    </row>
    <row r="59" spans="1:7" ht="32.25" hidden="1" customHeight="1" thickBot="1">
      <c r="A59" s="204" t="s">
        <v>59</v>
      </c>
      <c r="B59" s="191"/>
      <c r="C59" s="192"/>
      <c r="D59" s="205">
        <f>D57</f>
        <v>1242300</v>
      </c>
      <c r="E59" s="192"/>
      <c r="F59" s="192"/>
      <c r="G59" s="193"/>
    </row>
    <row r="60" spans="1:7" ht="28.5" hidden="1" customHeight="1">
      <c r="A60" s="1648" t="s">
        <v>589</v>
      </c>
      <c r="B60" s="1645" t="s">
        <v>493</v>
      </c>
      <c r="C60" s="1655">
        <v>2275</v>
      </c>
      <c r="D60" s="69">
        <v>124900</v>
      </c>
      <c r="E60" s="1647" t="s">
        <v>512</v>
      </c>
      <c r="F60" s="1267" t="s">
        <v>23</v>
      </c>
      <c r="G60" s="1330" t="s">
        <v>57</v>
      </c>
    </row>
    <row r="61" spans="1:7" ht="54.75" hidden="1" customHeight="1" thickBot="1">
      <c r="A61" s="1573"/>
      <c r="B61" s="1646"/>
      <c r="C61" s="1656"/>
      <c r="D61" s="39" t="s">
        <v>509</v>
      </c>
      <c r="E61" s="1382"/>
      <c r="F61" s="1268"/>
      <c r="G61" s="1331"/>
    </row>
    <row r="62" spans="1:7" ht="27" hidden="1" customHeight="1">
      <c r="A62" s="1572" t="s">
        <v>508</v>
      </c>
      <c r="B62" s="1645" t="s">
        <v>522</v>
      </c>
      <c r="C62" s="68"/>
      <c r="D62" s="249">
        <v>10441100</v>
      </c>
      <c r="E62" s="1647" t="s">
        <v>512</v>
      </c>
      <c r="F62" s="1267" t="s">
        <v>31</v>
      </c>
      <c r="G62" s="1330" t="s">
        <v>62</v>
      </c>
    </row>
    <row r="63" spans="1:7" ht="43.5" hidden="1" customHeight="1" thickBot="1">
      <c r="A63" s="1644"/>
      <c r="B63" s="1646"/>
      <c r="C63" s="70">
        <v>2275</v>
      </c>
      <c r="D63" s="39" t="s">
        <v>514</v>
      </c>
      <c r="E63" s="1382"/>
      <c r="F63" s="1268"/>
      <c r="G63" s="1331"/>
    </row>
    <row r="64" spans="1:7" ht="26.25" hidden="1" thickBot="1">
      <c r="A64" s="185" t="s">
        <v>99</v>
      </c>
      <c r="B64" s="181"/>
      <c r="C64" s="182"/>
      <c r="D64" s="201">
        <v>10441100</v>
      </c>
      <c r="E64" s="182"/>
      <c r="F64" s="182"/>
      <c r="G64" s="202"/>
    </row>
    <row r="65" spans="1:7" ht="44.25" customHeight="1">
      <c r="A65" s="517" t="s">
        <v>565</v>
      </c>
      <c r="B65" s="91" t="s">
        <v>247</v>
      </c>
      <c r="C65" s="40">
        <v>2210</v>
      </c>
      <c r="D65" s="144">
        <f>216100+3900</f>
        <v>220000</v>
      </c>
      <c r="E65" s="1647" t="s">
        <v>512</v>
      </c>
      <c r="F65" s="480" t="s">
        <v>121</v>
      </c>
      <c r="G65" s="490" t="s">
        <v>57</v>
      </c>
    </row>
    <row r="66" spans="1:7" ht="31.5" customHeight="1" thickBot="1">
      <c r="A66" s="336"/>
      <c r="B66" s="22"/>
      <c r="C66" s="21"/>
      <c r="D66" s="110" t="s">
        <v>566</v>
      </c>
      <c r="E66" s="1382"/>
      <c r="F66" s="480"/>
      <c r="G66" s="337"/>
    </row>
    <row r="67" spans="1:7" ht="48.75" hidden="1" customHeight="1">
      <c r="A67" s="517" t="s">
        <v>307</v>
      </c>
      <c r="B67" s="91" t="s">
        <v>247</v>
      </c>
      <c r="C67" s="40">
        <v>2210</v>
      </c>
      <c r="D67" s="142">
        <v>0</v>
      </c>
      <c r="E67" s="1301" t="s">
        <v>182</v>
      </c>
      <c r="F67" s="480" t="s">
        <v>279</v>
      </c>
      <c r="G67" s="1322" t="s">
        <v>62</v>
      </c>
    </row>
    <row r="68" spans="1:7" ht="31.5" hidden="1" customHeight="1" thickBot="1">
      <c r="A68" s="336"/>
      <c r="B68" s="22"/>
      <c r="C68" s="21"/>
      <c r="D68" s="110" t="s">
        <v>292</v>
      </c>
      <c r="E68" s="1302"/>
      <c r="F68" s="480"/>
      <c r="G68" s="1323"/>
    </row>
    <row r="69" spans="1:7" ht="29.25" customHeight="1">
      <c r="A69" s="1317" t="s">
        <v>559</v>
      </c>
      <c r="B69" s="255" t="s">
        <v>523</v>
      </c>
      <c r="C69" s="252">
        <v>2210</v>
      </c>
      <c r="D69" s="143">
        <f>36000+82800+22000+2600-14575</f>
        <v>128825</v>
      </c>
      <c r="E69" s="1378" t="s">
        <v>512</v>
      </c>
      <c r="F69" s="1309" t="s">
        <v>110</v>
      </c>
      <c r="G69" s="1320" t="s">
        <v>62</v>
      </c>
    </row>
    <row r="70" spans="1:7" ht="63" customHeight="1">
      <c r="A70" s="1318"/>
      <c r="B70" s="256"/>
      <c r="C70" s="254"/>
      <c r="D70" s="110" t="s">
        <v>609</v>
      </c>
      <c r="E70" s="1264"/>
      <c r="F70" s="1263"/>
      <c r="G70" s="1321"/>
    </row>
    <row r="71" spans="1:7" ht="29.25" hidden="1" customHeight="1">
      <c r="A71" s="518" t="s">
        <v>607</v>
      </c>
      <c r="B71" s="255" t="s">
        <v>608</v>
      </c>
      <c r="C71" s="260">
        <v>2210</v>
      </c>
      <c r="D71" s="143">
        <v>14575</v>
      </c>
      <c r="E71" s="1938" t="s">
        <v>604</v>
      </c>
      <c r="F71" s="1939"/>
      <c r="G71" s="1338" t="s">
        <v>611</v>
      </c>
    </row>
    <row r="72" spans="1:7" ht="88.5" hidden="1" customHeight="1">
      <c r="A72" s="518"/>
      <c r="B72" s="431"/>
      <c r="C72" s="268"/>
      <c r="D72" s="110" t="s">
        <v>610</v>
      </c>
      <c r="E72" s="1940"/>
      <c r="F72" s="1941"/>
      <c r="G72" s="1339"/>
    </row>
    <row r="73" spans="1:7" ht="63" customHeight="1">
      <c r="A73" s="1461" t="s">
        <v>561</v>
      </c>
      <c r="B73" s="1934" t="s">
        <v>562</v>
      </c>
      <c r="C73" s="1936">
        <v>2210</v>
      </c>
      <c r="D73" s="143">
        <v>12200</v>
      </c>
      <c r="E73" s="1309" t="s">
        <v>181</v>
      </c>
      <c r="F73" s="1253" t="s">
        <v>23</v>
      </c>
      <c r="G73" s="1322" t="s">
        <v>368</v>
      </c>
    </row>
    <row r="74" spans="1:7" ht="63" customHeight="1">
      <c r="A74" s="1462"/>
      <c r="B74" s="1935"/>
      <c r="C74" s="1937"/>
      <c r="D74" s="124" t="s">
        <v>560</v>
      </c>
      <c r="E74" s="1263"/>
      <c r="F74" s="1270"/>
      <c r="G74" s="1323"/>
    </row>
    <row r="75" spans="1:7" ht="26.25" hidden="1" customHeight="1">
      <c r="A75" s="1380" t="s">
        <v>554</v>
      </c>
      <c r="B75" s="1305" t="s">
        <v>555</v>
      </c>
      <c r="C75" s="1313">
        <v>2210</v>
      </c>
      <c r="D75" s="143">
        <v>51600</v>
      </c>
      <c r="E75" s="1378" t="s">
        <v>512</v>
      </c>
      <c r="F75" s="1309" t="s">
        <v>29</v>
      </c>
      <c r="G75" s="1362" t="s">
        <v>368</v>
      </c>
    </row>
    <row r="76" spans="1:7" ht="63" hidden="1" customHeight="1" thickBot="1">
      <c r="A76" s="1381"/>
      <c r="B76" s="1384"/>
      <c r="C76" s="1314"/>
      <c r="D76" s="124" t="s">
        <v>570</v>
      </c>
      <c r="E76" s="1264"/>
      <c r="F76" s="1263"/>
      <c r="G76" s="1363"/>
    </row>
    <row r="77" spans="1:7" ht="44.25" hidden="1" customHeight="1">
      <c r="A77" s="350" t="s">
        <v>578</v>
      </c>
      <c r="B77" s="255" t="s">
        <v>524</v>
      </c>
      <c r="C77" s="252">
        <v>2210</v>
      </c>
      <c r="D77" s="143">
        <v>251000</v>
      </c>
      <c r="E77" s="1378" t="s">
        <v>512</v>
      </c>
      <c r="F77" s="1309" t="s">
        <v>23</v>
      </c>
      <c r="G77" s="1320" t="s">
        <v>57</v>
      </c>
    </row>
    <row r="78" spans="1:7" ht="54.75" hidden="1" customHeight="1">
      <c r="A78" s="351"/>
      <c r="B78" s="253"/>
      <c r="C78" s="254"/>
      <c r="D78" s="110" t="s">
        <v>549</v>
      </c>
      <c r="E78" s="1264"/>
      <c r="F78" s="1263"/>
      <c r="G78" s="1321"/>
    </row>
    <row r="79" spans="1:7" ht="29.25" hidden="1" customHeight="1">
      <c r="A79" s="1657" t="s">
        <v>355</v>
      </c>
      <c r="B79" s="255" t="s">
        <v>356</v>
      </c>
      <c r="C79" s="252">
        <v>2210</v>
      </c>
      <c r="D79" s="143">
        <v>0</v>
      </c>
      <c r="E79" s="1383" t="s">
        <v>200</v>
      </c>
      <c r="F79" s="1309" t="s">
        <v>279</v>
      </c>
      <c r="G79" s="1320" t="s">
        <v>62</v>
      </c>
    </row>
    <row r="80" spans="1:7" ht="72.75" hidden="1" customHeight="1">
      <c r="A80" s="1658"/>
      <c r="B80" s="253"/>
      <c r="C80" s="254"/>
      <c r="D80" s="110" t="s">
        <v>347</v>
      </c>
      <c r="E80" s="1383"/>
      <c r="F80" s="1263"/>
      <c r="G80" s="1321"/>
    </row>
    <row r="81" spans="1:7" ht="49.5" hidden="1" customHeight="1">
      <c r="A81" s="352" t="s">
        <v>330</v>
      </c>
      <c r="B81" s="255" t="s">
        <v>329</v>
      </c>
      <c r="C81" s="257">
        <v>2210</v>
      </c>
      <c r="D81" s="143">
        <v>0</v>
      </c>
      <c r="E81" s="1383" t="s">
        <v>200</v>
      </c>
      <c r="F81" s="1309" t="s">
        <v>279</v>
      </c>
      <c r="G81" s="1320" t="s">
        <v>366</v>
      </c>
    </row>
    <row r="82" spans="1:7" ht="49.5" hidden="1" customHeight="1">
      <c r="A82" s="351"/>
      <c r="B82" s="258"/>
      <c r="C82" s="254"/>
      <c r="D82" s="110" t="s">
        <v>354</v>
      </c>
      <c r="E82" s="1383"/>
      <c r="F82" s="1263"/>
      <c r="G82" s="1321"/>
    </row>
    <row r="83" spans="1:7" ht="49.5" hidden="1" customHeight="1">
      <c r="A83" s="352" t="s">
        <v>333</v>
      </c>
      <c r="B83" s="255" t="s">
        <v>334</v>
      </c>
      <c r="C83" s="252">
        <v>2210</v>
      </c>
      <c r="D83" s="143">
        <v>0</v>
      </c>
      <c r="E83" s="1383" t="s">
        <v>200</v>
      </c>
      <c r="F83" s="1309" t="s">
        <v>279</v>
      </c>
      <c r="G83" s="1320" t="s">
        <v>367</v>
      </c>
    </row>
    <row r="84" spans="1:7" ht="49.5" hidden="1" customHeight="1">
      <c r="A84" s="351"/>
      <c r="B84" s="258"/>
      <c r="C84" s="259"/>
      <c r="D84" s="110" t="s">
        <v>348</v>
      </c>
      <c r="E84" s="1383"/>
      <c r="F84" s="1263"/>
      <c r="G84" s="1321"/>
    </row>
    <row r="85" spans="1:7" ht="49.5" hidden="1" customHeight="1">
      <c r="A85" s="352" t="s">
        <v>362</v>
      </c>
      <c r="B85" s="255" t="s">
        <v>361</v>
      </c>
      <c r="C85" s="252">
        <v>2210</v>
      </c>
      <c r="D85" s="143">
        <v>0</v>
      </c>
      <c r="E85" s="1383" t="s">
        <v>200</v>
      </c>
      <c r="F85" s="1309" t="s">
        <v>279</v>
      </c>
      <c r="G85" s="1320" t="s">
        <v>366</v>
      </c>
    </row>
    <row r="86" spans="1:7" ht="49.5" hidden="1" customHeight="1">
      <c r="A86" s="351"/>
      <c r="B86" s="258"/>
      <c r="C86" s="259"/>
      <c r="D86" s="110" t="s">
        <v>348</v>
      </c>
      <c r="E86" s="1383"/>
      <c r="F86" s="1263"/>
      <c r="G86" s="1321"/>
    </row>
    <row r="87" spans="1:7" ht="49.5" hidden="1" customHeight="1">
      <c r="A87" s="352" t="s">
        <v>331</v>
      </c>
      <c r="B87" s="255" t="s">
        <v>332</v>
      </c>
      <c r="C87" s="252">
        <v>2210</v>
      </c>
      <c r="D87" s="148">
        <f>50000-500-2490-47010</f>
        <v>0</v>
      </c>
      <c r="E87" s="1383" t="s">
        <v>200</v>
      </c>
      <c r="F87" s="1309" t="s">
        <v>279</v>
      </c>
      <c r="G87" s="353" t="s">
        <v>357</v>
      </c>
    </row>
    <row r="88" spans="1:7" ht="16.5" hidden="1" customHeight="1">
      <c r="A88" s="351"/>
      <c r="B88" s="258"/>
      <c r="C88" s="259"/>
      <c r="D88" s="110" t="s">
        <v>358</v>
      </c>
      <c r="E88" s="1383"/>
      <c r="F88" s="1263"/>
      <c r="G88" s="354"/>
    </row>
    <row r="89" spans="1:7" ht="49.5" hidden="1" customHeight="1">
      <c r="A89" s="355" t="s">
        <v>359</v>
      </c>
      <c r="B89" s="519" t="s">
        <v>246</v>
      </c>
      <c r="C89" s="260">
        <v>2210</v>
      </c>
      <c r="D89" s="143">
        <v>0</v>
      </c>
      <c r="E89" s="1383" t="s">
        <v>200</v>
      </c>
      <c r="F89" s="484" t="s">
        <v>342</v>
      </c>
      <c r="G89" s="1320" t="s">
        <v>366</v>
      </c>
    </row>
    <row r="90" spans="1:7" ht="49.5" hidden="1" customHeight="1">
      <c r="A90" s="355"/>
      <c r="B90" s="261"/>
      <c r="C90" s="260"/>
      <c r="D90" s="110" t="s">
        <v>339</v>
      </c>
      <c r="E90" s="1383"/>
      <c r="F90" s="484"/>
      <c r="G90" s="1321"/>
    </row>
    <row r="91" spans="1:7" ht="49.5" hidden="1" customHeight="1">
      <c r="A91" s="352" t="s">
        <v>364</v>
      </c>
      <c r="B91" s="433" t="s">
        <v>365</v>
      </c>
      <c r="C91" s="252">
        <v>2210</v>
      </c>
      <c r="D91" s="143">
        <v>0</v>
      </c>
      <c r="E91" s="1383" t="s">
        <v>268</v>
      </c>
      <c r="F91" s="459" t="s">
        <v>342</v>
      </c>
      <c r="G91" s="1320" t="s">
        <v>366</v>
      </c>
    </row>
    <row r="92" spans="1:7" ht="49.5" hidden="1" customHeight="1">
      <c r="A92" s="351"/>
      <c r="B92" s="258"/>
      <c r="C92" s="254"/>
      <c r="D92" s="110" t="s">
        <v>339</v>
      </c>
      <c r="E92" s="1383"/>
      <c r="F92" s="460"/>
      <c r="G92" s="1321"/>
    </row>
    <row r="93" spans="1:7" ht="49.5" hidden="1" customHeight="1">
      <c r="A93" s="356"/>
      <c r="B93" s="262"/>
      <c r="C93" s="263"/>
      <c r="D93" s="148">
        <v>0</v>
      </c>
      <c r="E93" s="1383" t="s">
        <v>200</v>
      </c>
      <c r="F93" s="264" t="s">
        <v>279</v>
      </c>
      <c r="G93" s="1385" t="s">
        <v>321</v>
      </c>
    </row>
    <row r="94" spans="1:7" ht="49.5" hidden="1" customHeight="1">
      <c r="A94" s="357"/>
      <c r="B94" s="265"/>
      <c r="C94" s="266"/>
      <c r="D94" s="110" t="s">
        <v>323</v>
      </c>
      <c r="E94" s="1383"/>
      <c r="F94" s="267"/>
      <c r="G94" s="1386"/>
    </row>
    <row r="95" spans="1:7" ht="33" hidden="1" customHeight="1">
      <c r="A95" s="1525" t="s">
        <v>519</v>
      </c>
      <c r="B95" s="1305" t="s">
        <v>525</v>
      </c>
      <c r="C95" s="260">
        <v>2210</v>
      </c>
      <c r="D95" s="142">
        <v>837900</v>
      </c>
      <c r="E95" s="1264" t="s">
        <v>512</v>
      </c>
      <c r="F95" s="484" t="s">
        <v>29</v>
      </c>
      <c r="G95" s="1393" t="s">
        <v>366</v>
      </c>
    </row>
    <row r="96" spans="1:7" ht="27.75" hidden="1" customHeight="1">
      <c r="A96" s="1467"/>
      <c r="B96" s="1384"/>
      <c r="C96" s="254"/>
      <c r="D96" s="110" t="s">
        <v>571</v>
      </c>
      <c r="E96" s="1264"/>
      <c r="F96" s="460"/>
      <c r="G96" s="1321"/>
    </row>
    <row r="97" spans="1:7" ht="49.5" customHeight="1">
      <c r="A97" s="1317" t="s">
        <v>556</v>
      </c>
      <c r="B97" s="255" t="s">
        <v>526</v>
      </c>
      <c r="C97" s="155">
        <v>2210</v>
      </c>
      <c r="D97" s="144">
        <f>150000+400000+30000</f>
        <v>580000</v>
      </c>
      <c r="E97" s="1264" t="s">
        <v>512</v>
      </c>
      <c r="F97" s="484" t="s">
        <v>31</v>
      </c>
      <c r="G97" s="1320" t="s">
        <v>366</v>
      </c>
    </row>
    <row r="98" spans="1:7" ht="49.5" customHeight="1">
      <c r="A98" s="1318"/>
      <c r="B98" s="261"/>
      <c r="C98" s="254"/>
      <c r="D98" s="110" t="s">
        <v>568</v>
      </c>
      <c r="E98" s="1264"/>
      <c r="F98" s="460"/>
      <c r="G98" s="1321"/>
    </row>
    <row r="99" spans="1:7" ht="49.5" hidden="1" customHeight="1">
      <c r="A99" s="1317" t="s">
        <v>315</v>
      </c>
      <c r="B99" s="255" t="s">
        <v>316</v>
      </c>
      <c r="C99" s="252">
        <v>2210</v>
      </c>
      <c r="D99" s="80">
        <v>0</v>
      </c>
      <c r="E99" s="487" t="s">
        <v>181</v>
      </c>
      <c r="F99" s="459" t="s">
        <v>279</v>
      </c>
      <c r="G99" s="1320" t="s">
        <v>366</v>
      </c>
    </row>
    <row r="100" spans="1:7" ht="49.5" hidden="1" customHeight="1">
      <c r="A100" s="1318"/>
      <c r="B100" s="258"/>
      <c r="C100" s="254"/>
      <c r="D100" s="110" t="s">
        <v>322</v>
      </c>
      <c r="E100" s="487"/>
      <c r="F100" s="460"/>
      <c r="G100" s="1321"/>
    </row>
    <row r="101" spans="1:7" ht="49.5" hidden="1" customHeight="1">
      <c r="A101" s="1525" t="s">
        <v>317</v>
      </c>
      <c r="B101" s="261" t="s">
        <v>318</v>
      </c>
      <c r="C101" s="260">
        <v>2210</v>
      </c>
      <c r="D101" s="144">
        <v>0</v>
      </c>
      <c r="E101" s="487" t="s">
        <v>181</v>
      </c>
      <c r="F101" s="484" t="s">
        <v>279</v>
      </c>
      <c r="G101" s="1393" t="s">
        <v>367</v>
      </c>
    </row>
    <row r="102" spans="1:7" ht="49.5" hidden="1" customHeight="1">
      <c r="A102" s="1318"/>
      <c r="B102" s="261"/>
      <c r="C102" s="268"/>
      <c r="D102" s="110" t="s">
        <v>299</v>
      </c>
      <c r="E102" s="487"/>
      <c r="F102" s="484"/>
      <c r="G102" s="1321"/>
    </row>
    <row r="103" spans="1:7" ht="29.25" hidden="1" customHeight="1">
      <c r="A103" s="350" t="s">
        <v>320</v>
      </c>
      <c r="B103" s="255" t="s">
        <v>282</v>
      </c>
      <c r="C103" s="252">
        <v>2210</v>
      </c>
      <c r="D103" s="143">
        <v>0</v>
      </c>
      <c r="E103" s="1264" t="s">
        <v>181</v>
      </c>
      <c r="F103" s="1309" t="s">
        <v>279</v>
      </c>
      <c r="G103" s="1320" t="s">
        <v>366</v>
      </c>
    </row>
    <row r="104" spans="1:7" ht="48" hidden="1" customHeight="1">
      <c r="A104" s="351"/>
      <c r="B104" s="253"/>
      <c r="C104" s="254"/>
      <c r="D104" s="110" t="s">
        <v>349</v>
      </c>
      <c r="E104" s="1264"/>
      <c r="F104" s="1263"/>
      <c r="G104" s="1321"/>
    </row>
    <row r="105" spans="1:7" ht="48" hidden="1" customHeight="1">
      <c r="A105" s="358" t="s">
        <v>324</v>
      </c>
      <c r="B105" s="255" t="s">
        <v>328</v>
      </c>
      <c r="C105" s="260">
        <v>2210</v>
      </c>
      <c r="D105" s="143">
        <v>0</v>
      </c>
      <c r="E105" s="1264" t="s">
        <v>181</v>
      </c>
      <c r="F105" s="484" t="s">
        <v>279</v>
      </c>
      <c r="G105" s="1320" t="s">
        <v>366</v>
      </c>
    </row>
    <row r="106" spans="1:7" ht="48" hidden="1" customHeight="1">
      <c r="A106" s="355"/>
      <c r="B106" s="154"/>
      <c r="C106" s="268"/>
      <c r="D106" s="110" t="s">
        <v>350</v>
      </c>
      <c r="E106" s="1264"/>
      <c r="F106" s="484"/>
      <c r="G106" s="1321"/>
    </row>
    <row r="107" spans="1:7" ht="44.25" customHeight="1">
      <c r="A107" s="1932" t="s">
        <v>510</v>
      </c>
      <c r="B107" s="1305" t="s">
        <v>518</v>
      </c>
      <c r="C107" s="1313">
        <v>2210</v>
      </c>
      <c r="D107" s="143">
        <v>5670000</v>
      </c>
      <c r="E107" s="1264" t="s">
        <v>512</v>
      </c>
      <c r="F107" s="1309" t="s">
        <v>31</v>
      </c>
      <c r="G107" s="1362" t="s">
        <v>368</v>
      </c>
    </row>
    <row r="108" spans="1:7" ht="48" customHeight="1">
      <c r="A108" s="1933"/>
      <c r="B108" s="1384"/>
      <c r="C108" s="1314"/>
      <c r="D108" s="124" t="s">
        <v>511</v>
      </c>
      <c r="E108" s="1264"/>
      <c r="F108" s="1263"/>
      <c r="G108" s="1363"/>
    </row>
    <row r="109" spans="1:7" ht="48" customHeight="1">
      <c r="A109" s="1307" t="s">
        <v>422</v>
      </c>
      <c r="B109" s="1340" t="s">
        <v>517</v>
      </c>
      <c r="C109" s="485">
        <v>2210</v>
      </c>
      <c r="D109" s="179">
        <v>1432800</v>
      </c>
      <c r="E109" s="1263" t="s">
        <v>512</v>
      </c>
      <c r="F109" s="484" t="s">
        <v>120</v>
      </c>
      <c r="G109" s="1362" t="s">
        <v>368</v>
      </c>
    </row>
    <row r="110" spans="1:7" ht="48" customHeight="1">
      <c r="A110" s="1308"/>
      <c r="B110" s="1341"/>
      <c r="C110" s="486"/>
      <c r="D110" s="127" t="s">
        <v>557</v>
      </c>
      <c r="E110" s="1264"/>
      <c r="F110" s="460"/>
      <c r="G110" s="1363"/>
    </row>
    <row r="111" spans="1:7" ht="48" customHeight="1">
      <c r="A111" s="359" t="s">
        <v>515</v>
      </c>
      <c r="B111" s="489" t="s">
        <v>527</v>
      </c>
      <c r="C111" s="155">
        <v>2210</v>
      </c>
      <c r="D111" s="179">
        <v>78000</v>
      </c>
      <c r="E111" s="1309" t="s">
        <v>181</v>
      </c>
      <c r="F111" s="484" t="s">
        <v>110</v>
      </c>
      <c r="G111" s="1362" t="s">
        <v>368</v>
      </c>
    </row>
    <row r="112" spans="1:7" ht="34.5" customHeight="1">
      <c r="A112" s="360"/>
      <c r="B112" s="432"/>
      <c r="C112" s="486"/>
      <c r="D112" s="110" t="s">
        <v>516</v>
      </c>
      <c r="E112" s="1263"/>
      <c r="F112" s="460"/>
      <c r="G112" s="1363"/>
    </row>
    <row r="113" spans="1:7" ht="35.25" customHeight="1">
      <c r="A113" s="1307" t="s">
        <v>504</v>
      </c>
      <c r="B113" s="1340" t="s">
        <v>528</v>
      </c>
      <c r="C113" s="1313">
        <v>2210</v>
      </c>
      <c r="D113" s="179">
        <v>72000</v>
      </c>
      <c r="E113" s="1309" t="s">
        <v>512</v>
      </c>
      <c r="F113" s="1309" t="s">
        <v>120</v>
      </c>
      <c r="G113" s="1362" t="s">
        <v>368</v>
      </c>
    </row>
    <row r="114" spans="1:7" ht="33.75" customHeight="1" thickBot="1">
      <c r="A114" s="1308"/>
      <c r="B114" s="1341"/>
      <c r="C114" s="1314"/>
      <c r="D114" s="150" t="s">
        <v>558</v>
      </c>
      <c r="E114" s="1263"/>
      <c r="F114" s="1263"/>
      <c r="G114" s="1363"/>
    </row>
    <row r="115" spans="1:7" ht="48" hidden="1" customHeight="1">
      <c r="A115" s="1247" t="s">
        <v>423</v>
      </c>
      <c r="B115" s="1431" t="s">
        <v>401</v>
      </c>
      <c r="C115" s="1253">
        <v>2210</v>
      </c>
      <c r="D115" s="179"/>
      <c r="E115" s="1269" t="s">
        <v>397</v>
      </c>
      <c r="F115" s="1309" t="s">
        <v>120</v>
      </c>
      <c r="G115" s="1396" t="s">
        <v>368</v>
      </c>
    </row>
    <row r="116" spans="1:7" ht="35.25" hidden="1" customHeight="1">
      <c r="A116" s="1248"/>
      <c r="B116" s="1925"/>
      <c r="C116" s="1270"/>
      <c r="D116" s="46" t="s">
        <v>400</v>
      </c>
      <c r="E116" s="1270"/>
      <c r="F116" s="1263"/>
      <c r="G116" s="1323"/>
    </row>
    <row r="117" spans="1:7" ht="48" hidden="1" customHeight="1">
      <c r="A117" s="335" t="s">
        <v>305</v>
      </c>
      <c r="B117" s="145" t="s">
        <v>301</v>
      </c>
      <c r="C117" s="466">
        <v>2210</v>
      </c>
      <c r="D117" s="143">
        <v>0</v>
      </c>
      <c r="E117" s="1301" t="s">
        <v>181</v>
      </c>
      <c r="F117" s="476" t="s">
        <v>279</v>
      </c>
      <c r="G117" s="1322" t="s">
        <v>57</v>
      </c>
    </row>
    <row r="118" spans="1:7" ht="48" hidden="1" customHeight="1">
      <c r="A118" s="341"/>
      <c r="B118" s="139"/>
      <c r="C118" s="29"/>
      <c r="D118" s="131" t="s">
        <v>360</v>
      </c>
      <c r="E118" s="1302"/>
      <c r="F118" s="477"/>
      <c r="G118" s="1323"/>
    </row>
    <row r="119" spans="1:7" ht="48" hidden="1" customHeight="1">
      <c r="A119" s="361" t="s">
        <v>310</v>
      </c>
      <c r="B119" s="62" t="s">
        <v>300</v>
      </c>
      <c r="C119" s="466">
        <v>2210</v>
      </c>
      <c r="D119" s="143">
        <v>0</v>
      </c>
      <c r="E119" s="510" t="s">
        <v>181</v>
      </c>
      <c r="F119" s="476" t="s">
        <v>279</v>
      </c>
      <c r="G119" s="1322" t="s">
        <v>57</v>
      </c>
    </row>
    <row r="120" spans="1:7" ht="48" hidden="1" customHeight="1">
      <c r="A120" s="341"/>
      <c r="B120" s="139"/>
      <c r="C120" s="29"/>
      <c r="D120" s="131" t="s">
        <v>302</v>
      </c>
      <c r="E120" s="511"/>
      <c r="F120" s="477"/>
      <c r="G120" s="1323"/>
    </row>
    <row r="121" spans="1:7" ht="48" hidden="1" customHeight="1">
      <c r="A121" s="361" t="s">
        <v>295</v>
      </c>
      <c r="B121" s="59" t="s">
        <v>294</v>
      </c>
      <c r="C121" s="466">
        <v>2210</v>
      </c>
      <c r="D121" s="143">
        <v>0</v>
      </c>
      <c r="E121" s="510" t="s">
        <v>304</v>
      </c>
      <c r="F121" s="476" t="s">
        <v>279</v>
      </c>
      <c r="G121" s="1322" t="s">
        <v>57</v>
      </c>
    </row>
    <row r="122" spans="1:7" ht="48" hidden="1" customHeight="1">
      <c r="A122" s="341"/>
      <c r="B122" s="139"/>
      <c r="C122" s="29"/>
      <c r="D122" s="131" t="s">
        <v>303</v>
      </c>
      <c r="E122" s="511"/>
      <c r="F122" s="477"/>
      <c r="G122" s="1323"/>
    </row>
    <row r="123" spans="1:7" ht="48" hidden="1" customHeight="1">
      <c r="A123" s="361" t="s">
        <v>308</v>
      </c>
      <c r="B123" s="59" t="s">
        <v>296</v>
      </c>
      <c r="C123" s="466">
        <v>2210</v>
      </c>
      <c r="D123" s="151">
        <v>0</v>
      </c>
      <c r="E123" s="1301" t="s">
        <v>181</v>
      </c>
      <c r="F123" s="476" t="s">
        <v>279</v>
      </c>
      <c r="G123" s="1322" t="s">
        <v>368</v>
      </c>
    </row>
    <row r="124" spans="1:7" ht="48" hidden="1" customHeight="1">
      <c r="A124" s="341"/>
      <c r="B124" s="139"/>
      <c r="C124" s="29"/>
      <c r="D124" s="131" t="s">
        <v>351</v>
      </c>
      <c r="E124" s="1302"/>
      <c r="F124" s="477"/>
      <c r="G124" s="1323"/>
    </row>
    <row r="125" spans="1:7" ht="48" hidden="1" customHeight="1">
      <c r="A125" s="342" t="s">
        <v>312</v>
      </c>
      <c r="B125" s="136" t="s">
        <v>311</v>
      </c>
      <c r="C125" s="469">
        <v>2210</v>
      </c>
      <c r="D125" s="142">
        <v>0</v>
      </c>
      <c r="E125" s="1301" t="s">
        <v>181</v>
      </c>
      <c r="F125" s="480" t="s">
        <v>279</v>
      </c>
      <c r="G125" s="1396" t="s">
        <v>368</v>
      </c>
    </row>
    <row r="126" spans="1:7" ht="48" hidden="1" customHeight="1">
      <c r="A126" s="341"/>
      <c r="B126" s="139"/>
      <c r="C126" s="29"/>
      <c r="D126" s="131" t="s">
        <v>313</v>
      </c>
      <c r="E126" s="1302"/>
      <c r="F126" s="477"/>
      <c r="G126" s="1323"/>
    </row>
    <row r="127" spans="1:7" ht="48" hidden="1" customHeight="1">
      <c r="A127" s="362"/>
      <c r="B127" s="59"/>
      <c r="C127" s="138"/>
      <c r="D127" s="140">
        <v>0</v>
      </c>
      <c r="E127" s="1301" t="s">
        <v>181</v>
      </c>
      <c r="F127" s="476" t="s">
        <v>279</v>
      </c>
      <c r="G127" s="1322" t="s">
        <v>293</v>
      </c>
    </row>
    <row r="128" spans="1:7" ht="48" hidden="1" customHeight="1">
      <c r="A128" s="341"/>
      <c r="B128" s="139"/>
      <c r="C128" s="29"/>
      <c r="D128" s="131" t="s">
        <v>283</v>
      </c>
      <c r="E128" s="1302"/>
      <c r="F128" s="477"/>
      <c r="G128" s="1323"/>
    </row>
    <row r="129" spans="1:7" ht="35.25" hidden="1" customHeight="1">
      <c r="A129" s="342" t="s">
        <v>306</v>
      </c>
      <c r="B129" s="136" t="s">
        <v>309</v>
      </c>
      <c r="C129" s="469">
        <v>2210</v>
      </c>
      <c r="D129" s="142">
        <v>0</v>
      </c>
      <c r="E129" s="1301" t="s">
        <v>181</v>
      </c>
      <c r="F129" s="480" t="s">
        <v>279</v>
      </c>
      <c r="G129" s="1396" t="s">
        <v>368</v>
      </c>
    </row>
    <row r="130" spans="1:7" ht="48" hidden="1" customHeight="1">
      <c r="A130" s="342"/>
      <c r="B130" s="136"/>
      <c r="C130" s="137"/>
      <c r="D130" s="131" t="s">
        <v>314</v>
      </c>
      <c r="E130" s="1302"/>
      <c r="F130" s="480"/>
      <c r="G130" s="1323"/>
    </row>
    <row r="131" spans="1:7" ht="29.25" hidden="1" customHeight="1">
      <c r="A131" s="335"/>
      <c r="B131" s="59"/>
      <c r="C131" s="466"/>
      <c r="D131" s="141"/>
      <c r="E131" s="1397"/>
      <c r="F131" s="1301"/>
      <c r="G131" s="1375"/>
    </row>
    <row r="132" spans="1:7" ht="54.75" hidden="1" customHeight="1">
      <c r="A132" s="341"/>
      <c r="B132" s="14"/>
      <c r="C132" s="29"/>
      <c r="D132" s="131"/>
      <c r="E132" s="1398"/>
      <c r="F132" s="1302"/>
      <c r="G132" s="1376"/>
    </row>
    <row r="133" spans="1:7" ht="48.75" hidden="1" customHeight="1">
      <c r="A133" s="1245" t="s">
        <v>139</v>
      </c>
      <c r="B133" s="1305" t="s">
        <v>140</v>
      </c>
      <c r="C133" s="1293">
        <v>2210</v>
      </c>
      <c r="D133" s="130">
        <v>0</v>
      </c>
      <c r="E133" s="1301" t="s">
        <v>122</v>
      </c>
      <c r="F133" s="1422" t="s">
        <v>111</v>
      </c>
      <c r="G133" s="482"/>
    </row>
    <row r="134" spans="1:7" ht="48" hidden="1" customHeight="1">
      <c r="A134" s="1319"/>
      <c r="B134" s="1306"/>
      <c r="C134" s="1310"/>
      <c r="D134" s="206" t="s">
        <v>272</v>
      </c>
      <c r="E134" s="1425"/>
      <c r="F134" s="1414"/>
      <c r="G134" s="490"/>
    </row>
    <row r="135" spans="1:7" ht="29.25" customHeight="1" thickBot="1">
      <c r="A135" s="185" t="s">
        <v>13</v>
      </c>
      <c r="B135" s="186"/>
      <c r="C135" s="187"/>
      <c r="D135" s="209">
        <f>D65+D73+D97+D107+D109+D111+D113+D69</f>
        <v>8193825</v>
      </c>
      <c r="E135" s="188"/>
      <c r="F135" s="188"/>
      <c r="G135" s="189"/>
    </row>
    <row r="136" spans="1:7" ht="39" hidden="1" customHeight="1">
      <c r="A136" s="1311" t="s">
        <v>52</v>
      </c>
      <c r="B136" s="17" t="s">
        <v>17</v>
      </c>
      <c r="C136" s="207">
        <v>2240</v>
      </c>
      <c r="D136" s="208">
        <v>0</v>
      </c>
      <c r="E136" s="505" t="s">
        <v>14</v>
      </c>
      <c r="F136" s="463" t="s">
        <v>23</v>
      </c>
      <c r="G136" s="481" t="s">
        <v>12</v>
      </c>
    </row>
    <row r="137" spans="1:7" ht="62.25" hidden="1" customHeight="1">
      <c r="A137" s="1312"/>
      <c r="B137" s="11"/>
      <c r="C137" s="196"/>
      <c r="D137" s="12" t="s">
        <v>25</v>
      </c>
      <c r="E137" s="496"/>
      <c r="F137" s="454"/>
      <c r="G137" s="456"/>
    </row>
    <row r="138" spans="1:7" ht="49.5" hidden="1" customHeight="1">
      <c r="A138" s="521" t="s">
        <v>50</v>
      </c>
      <c r="B138" s="10" t="s">
        <v>17</v>
      </c>
      <c r="C138" s="195">
        <v>2240</v>
      </c>
      <c r="D138" s="18">
        <v>0</v>
      </c>
      <c r="E138" s="505" t="s">
        <v>14</v>
      </c>
      <c r="F138" s="463" t="s">
        <v>23</v>
      </c>
      <c r="G138" s="455" t="s">
        <v>12</v>
      </c>
    </row>
    <row r="139" spans="1:7" ht="53.25" hidden="1" customHeight="1">
      <c r="A139" s="521" t="s">
        <v>51</v>
      </c>
      <c r="B139" s="11"/>
      <c r="C139" s="197"/>
      <c r="D139" s="12" t="s">
        <v>24</v>
      </c>
      <c r="E139" s="505"/>
      <c r="F139" s="463"/>
      <c r="G139" s="497"/>
    </row>
    <row r="140" spans="1:7" ht="42" hidden="1" customHeight="1">
      <c r="A140" s="365" t="s">
        <v>26</v>
      </c>
      <c r="B140" s="10" t="s">
        <v>21</v>
      </c>
      <c r="C140" s="1346">
        <v>2240</v>
      </c>
      <c r="D140" s="18">
        <v>0</v>
      </c>
      <c r="E140" s="1423" t="s">
        <v>14</v>
      </c>
      <c r="F140" s="1267" t="s">
        <v>23</v>
      </c>
      <c r="G140" s="1330" t="s">
        <v>12</v>
      </c>
    </row>
    <row r="141" spans="1:7" ht="49.5" hidden="1" customHeight="1">
      <c r="A141" s="366"/>
      <c r="B141" s="11"/>
      <c r="C141" s="1347"/>
      <c r="D141" s="3" t="s">
        <v>20</v>
      </c>
      <c r="E141" s="1424"/>
      <c r="F141" s="1268"/>
      <c r="G141" s="1331"/>
    </row>
    <row r="142" spans="1:7" ht="49.5" customHeight="1">
      <c r="A142" s="1307" t="s">
        <v>501</v>
      </c>
      <c r="B142" s="1340" t="s">
        <v>398</v>
      </c>
      <c r="C142" s="1313">
        <v>2240</v>
      </c>
      <c r="D142" s="249">
        <v>7200</v>
      </c>
      <c r="E142" s="1309" t="s">
        <v>181</v>
      </c>
      <c r="F142" s="1309" t="s">
        <v>120</v>
      </c>
      <c r="G142" s="1320" t="s">
        <v>57</v>
      </c>
    </row>
    <row r="143" spans="1:7" ht="49.5" customHeight="1">
      <c r="A143" s="1308"/>
      <c r="B143" s="1341"/>
      <c r="C143" s="1314"/>
      <c r="D143" s="251" t="s">
        <v>550</v>
      </c>
      <c r="E143" s="1263"/>
      <c r="F143" s="1263"/>
      <c r="G143" s="1321"/>
    </row>
    <row r="144" spans="1:7" ht="36" customHeight="1">
      <c r="A144" s="1245" t="s">
        <v>531</v>
      </c>
      <c r="B144" s="10" t="s">
        <v>530</v>
      </c>
      <c r="C144" s="1293">
        <v>2240</v>
      </c>
      <c r="D144" s="80">
        <v>30000</v>
      </c>
      <c r="E144" s="1309" t="s">
        <v>181</v>
      </c>
      <c r="F144" s="1253" t="s">
        <v>31</v>
      </c>
      <c r="G144" s="1338" t="s">
        <v>63</v>
      </c>
    </row>
    <row r="145" spans="1:7" ht="44.25" customHeight="1">
      <c r="A145" s="1246"/>
      <c r="B145" s="11"/>
      <c r="C145" s="1294"/>
      <c r="D145" s="41" t="s">
        <v>532</v>
      </c>
      <c r="E145" s="1263"/>
      <c r="F145" s="1270"/>
      <c r="G145" s="1339"/>
    </row>
    <row r="146" spans="1:7" ht="42" hidden="1" customHeight="1">
      <c r="A146" s="367" t="s">
        <v>224</v>
      </c>
      <c r="B146" s="10" t="s">
        <v>223</v>
      </c>
      <c r="C146" s="491">
        <v>2240</v>
      </c>
      <c r="D146" s="116">
        <v>0</v>
      </c>
      <c r="E146" s="1267" t="s">
        <v>200</v>
      </c>
      <c r="F146" s="1253" t="s">
        <v>111</v>
      </c>
      <c r="G146" s="1338" t="s">
        <v>63</v>
      </c>
    </row>
    <row r="147" spans="1:7" ht="28.5" hidden="1" customHeight="1">
      <c r="A147" s="368"/>
      <c r="B147" s="11"/>
      <c r="C147" s="492"/>
      <c r="D147" s="41" t="s">
        <v>216</v>
      </c>
      <c r="E147" s="1268"/>
      <c r="F147" s="1270"/>
      <c r="G147" s="1339"/>
    </row>
    <row r="148" spans="1:7" ht="28.5" hidden="1" customHeight="1">
      <c r="A148" s="369" t="s">
        <v>226</v>
      </c>
      <c r="B148" s="1290" t="s">
        <v>225</v>
      </c>
      <c r="C148" s="520">
        <v>2240</v>
      </c>
      <c r="D148" s="117">
        <v>0</v>
      </c>
      <c r="E148" s="1267" t="s">
        <v>200</v>
      </c>
      <c r="F148" s="463" t="s">
        <v>227</v>
      </c>
      <c r="G148" s="1338" t="s">
        <v>57</v>
      </c>
    </row>
    <row r="149" spans="1:7" ht="28.5" hidden="1" customHeight="1">
      <c r="A149" s="369"/>
      <c r="B149" s="1291"/>
      <c r="C149" s="520"/>
      <c r="D149" s="41" t="s">
        <v>228</v>
      </c>
      <c r="E149" s="1268"/>
      <c r="F149" s="463"/>
      <c r="G149" s="1339"/>
    </row>
    <row r="150" spans="1:7" ht="96.75" hidden="1" customHeight="1">
      <c r="A150" s="1245" t="s">
        <v>575</v>
      </c>
      <c r="B150" s="10" t="s">
        <v>425</v>
      </c>
      <c r="C150" s="491">
        <v>2240</v>
      </c>
      <c r="D150" s="80">
        <f>8400000-102000-191118-1254730-252154</f>
        <v>6599998</v>
      </c>
      <c r="E150" s="1263" t="s">
        <v>512</v>
      </c>
      <c r="F150" s="473" t="s">
        <v>23</v>
      </c>
      <c r="G150" s="1332" t="s">
        <v>576</v>
      </c>
    </row>
    <row r="151" spans="1:7" ht="44.25" hidden="1" customHeight="1">
      <c r="A151" s="1246"/>
      <c r="B151" s="370"/>
      <c r="C151" s="492"/>
      <c r="D151" s="12" t="s">
        <v>621</v>
      </c>
      <c r="E151" s="1264"/>
      <c r="F151" s="474"/>
      <c r="G151" s="1333"/>
    </row>
    <row r="152" spans="1:7" ht="99" hidden="1" customHeight="1">
      <c r="A152" s="1245" t="s">
        <v>529</v>
      </c>
      <c r="B152" s="10" t="s">
        <v>426</v>
      </c>
      <c r="C152" s="491">
        <v>2240</v>
      </c>
      <c r="D152" s="116">
        <v>102000</v>
      </c>
      <c r="E152" s="1309" t="s">
        <v>181</v>
      </c>
      <c r="F152" s="473" t="s">
        <v>23</v>
      </c>
      <c r="G152" s="1332" t="s">
        <v>377</v>
      </c>
    </row>
    <row r="153" spans="1:7" ht="60.75" hidden="1" customHeight="1">
      <c r="A153" s="1319"/>
      <c r="B153" s="370"/>
      <c r="C153" s="492"/>
      <c r="D153" s="158" t="s">
        <v>387</v>
      </c>
      <c r="E153" s="1263"/>
      <c r="F153" s="474"/>
      <c r="G153" s="1333"/>
    </row>
    <row r="154" spans="1:7" ht="60.75" hidden="1" customHeight="1">
      <c r="A154" s="1245" t="s">
        <v>623</v>
      </c>
      <c r="B154" s="1290" t="s">
        <v>624</v>
      </c>
      <c r="C154" s="520">
        <v>2240</v>
      </c>
      <c r="D154" s="116">
        <v>252154</v>
      </c>
      <c r="E154" s="1263" t="s">
        <v>512</v>
      </c>
      <c r="F154" s="504" t="s">
        <v>31</v>
      </c>
      <c r="G154" s="455" t="s">
        <v>57</v>
      </c>
    </row>
    <row r="155" spans="1:7" ht="27" hidden="1" customHeight="1">
      <c r="A155" s="1246"/>
      <c r="B155" s="1291"/>
      <c r="C155" s="492"/>
      <c r="D155" s="12" t="s">
        <v>622</v>
      </c>
      <c r="E155" s="1264"/>
      <c r="F155" s="474"/>
      <c r="G155" s="462"/>
    </row>
    <row r="156" spans="1:7" ht="57.75" customHeight="1">
      <c r="A156" s="1245" t="s">
        <v>534</v>
      </c>
      <c r="B156" s="1290" t="s">
        <v>533</v>
      </c>
      <c r="C156" s="520">
        <v>2240</v>
      </c>
      <c r="D156" s="116">
        <v>1033600</v>
      </c>
      <c r="E156" s="1263" t="s">
        <v>512</v>
      </c>
      <c r="F156" s="504" t="s">
        <v>121</v>
      </c>
      <c r="G156" s="455" t="s">
        <v>57</v>
      </c>
    </row>
    <row r="157" spans="1:7" ht="42" customHeight="1">
      <c r="A157" s="1246"/>
      <c r="B157" s="1291"/>
      <c r="C157" s="492"/>
      <c r="D157" s="12" t="s">
        <v>572</v>
      </c>
      <c r="E157" s="1264"/>
      <c r="F157" s="474"/>
      <c r="G157" s="462"/>
    </row>
    <row r="158" spans="1:7" ht="42" customHeight="1">
      <c r="A158" s="1245" t="s">
        <v>536</v>
      </c>
      <c r="B158" s="1290" t="s">
        <v>535</v>
      </c>
      <c r="C158" s="520">
        <v>2240</v>
      </c>
      <c r="D158" s="116">
        <f>1357000-7000</f>
        <v>1350000</v>
      </c>
      <c r="E158" s="1263" t="s">
        <v>512</v>
      </c>
      <c r="F158" s="504" t="s">
        <v>121</v>
      </c>
      <c r="G158" s="455" t="s">
        <v>57</v>
      </c>
    </row>
    <row r="159" spans="1:7" ht="42" customHeight="1">
      <c r="A159" s="1246"/>
      <c r="B159" s="1291"/>
      <c r="C159" s="492"/>
      <c r="D159" s="12" t="s">
        <v>593</v>
      </c>
      <c r="E159" s="1264"/>
      <c r="F159" s="474"/>
      <c r="G159" s="372"/>
    </row>
    <row r="160" spans="1:7" ht="42" hidden="1" customHeight="1">
      <c r="A160" s="1245" t="s">
        <v>595</v>
      </c>
      <c r="B160" s="1290" t="s">
        <v>592</v>
      </c>
      <c r="C160" s="520">
        <v>2240</v>
      </c>
      <c r="D160" s="116">
        <v>7000</v>
      </c>
      <c r="E160" s="1309" t="s">
        <v>181</v>
      </c>
      <c r="F160" s="504" t="s">
        <v>23</v>
      </c>
      <c r="G160" s="455" t="s">
        <v>57</v>
      </c>
    </row>
    <row r="161" spans="1:7" ht="31.5" hidden="1" customHeight="1">
      <c r="A161" s="1246"/>
      <c r="B161" s="1291"/>
      <c r="C161" s="520"/>
      <c r="D161" s="12" t="s">
        <v>590</v>
      </c>
      <c r="E161" s="1263"/>
      <c r="F161" s="504"/>
      <c r="G161" s="372"/>
    </row>
    <row r="162" spans="1:7" ht="71.25" hidden="1" customHeight="1">
      <c r="A162" s="1245" t="s">
        <v>424</v>
      </c>
      <c r="B162" s="10" t="s">
        <v>27</v>
      </c>
      <c r="C162" s="1293">
        <v>2240</v>
      </c>
      <c r="D162" s="210">
        <v>725900</v>
      </c>
      <c r="E162" s="1309" t="s">
        <v>181</v>
      </c>
      <c r="F162" s="1267" t="s">
        <v>29</v>
      </c>
      <c r="G162" s="455" t="s">
        <v>57</v>
      </c>
    </row>
    <row r="163" spans="1:7" ht="39" hidden="1" customHeight="1">
      <c r="A163" s="1246"/>
      <c r="B163" s="11"/>
      <c r="C163" s="1294"/>
      <c r="D163" s="46" t="s">
        <v>573</v>
      </c>
      <c r="E163" s="1263"/>
      <c r="F163" s="1268"/>
      <c r="G163" s="456"/>
    </row>
    <row r="164" spans="1:7" s="156" customFormat="1" ht="39" hidden="1" customHeight="1">
      <c r="A164" s="1930" t="s">
        <v>539</v>
      </c>
      <c r="B164" s="17" t="s">
        <v>540</v>
      </c>
      <c r="C164" s="269" t="s">
        <v>541</v>
      </c>
      <c r="D164" s="160">
        <v>496500</v>
      </c>
      <c r="E164" s="1309" t="s">
        <v>181</v>
      </c>
      <c r="F164" s="463" t="s">
        <v>29</v>
      </c>
      <c r="G164" s="1928" t="s">
        <v>542</v>
      </c>
    </row>
    <row r="165" spans="1:7" s="156" customFormat="1" ht="39" hidden="1" customHeight="1">
      <c r="A165" s="1931"/>
      <c r="B165" s="270"/>
      <c r="C165" s="157"/>
      <c r="D165" s="41" t="s">
        <v>543</v>
      </c>
      <c r="E165" s="1263"/>
      <c r="F165" s="463"/>
      <c r="G165" s="1929"/>
    </row>
    <row r="166" spans="1:7" ht="51" hidden="1" customHeight="1">
      <c r="A166" s="373" t="s">
        <v>65</v>
      </c>
      <c r="B166" s="10" t="s">
        <v>66</v>
      </c>
      <c r="C166" s="1346">
        <v>2240</v>
      </c>
      <c r="D166" s="38">
        <v>0</v>
      </c>
      <c r="E166" s="1423" t="s">
        <v>67</v>
      </c>
      <c r="F166" s="1267" t="s">
        <v>29</v>
      </c>
      <c r="G166" s="461" t="s">
        <v>57</v>
      </c>
    </row>
    <row r="167" spans="1:7" ht="27" hidden="1" customHeight="1">
      <c r="A167" s="368"/>
      <c r="B167" s="11"/>
      <c r="C167" s="1347"/>
      <c r="D167" s="12" t="s">
        <v>68</v>
      </c>
      <c r="E167" s="1424"/>
      <c r="F167" s="1268"/>
      <c r="G167" s="375"/>
    </row>
    <row r="168" spans="1:7" ht="50.25" hidden="1" customHeight="1">
      <c r="A168" s="369" t="s">
        <v>32</v>
      </c>
      <c r="B168" s="10" t="s">
        <v>64</v>
      </c>
      <c r="C168" s="520">
        <v>2240</v>
      </c>
      <c r="D168" s="38">
        <v>0</v>
      </c>
      <c r="E168" s="506" t="s">
        <v>14</v>
      </c>
      <c r="F168" s="450" t="s">
        <v>29</v>
      </c>
      <c r="G168" s="1330" t="s">
        <v>57</v>
      </c>
    </row>
    <row r="169" spans="1:7" ht="30.75" hidden="1" customHeight="1">
      <c r="A169" s="368"/>
      <c r="B169" s="11"/>
      <c r="C169" s="492"/>
      <c r="D169" s="3" t="s">
        <v>33</v>
      </c>
      <c r="E169" s="474"/>
      <c r="F169" s="449"/>
      <c r="G169" s="1331"/>
    </row>
    <row r="170" spans="1:7" ht="45" hidden="1" customHeight="1">
      <c r="A170" s="373" t="s">
        <v>65</v>
      </c>
      <c r="B170" s="10" t="s">
        <v>66</v>
      </c>
      <c r="C170" s="1346">
        <v>2240</v>
      </c>
      <c r="D170" s="38">
        <v>0</v>
      </c>
      <c r="E170" s="1423" t="s">
        <v>67</v>
      </c>
      <c r="F170" s="1267" t="s">
        <v>120</v>
      </c>
      <c r="G170" s="461" t="s">
        <v>57</v>
      </c>
    </row>
    <row r="171" spans="1:7" ht="27" hidden="1" customHeight="1">
      <c r="A171" s="368"/>
      <c r="B171" s="11"/>
      <c r="C171" s="1347"/>
      <c r="D171" s="12" t="s">
        <v>153</v>
      </c>
      <c r="E171" s="1424"/>
      <c r="F171" s="1268"/>
      <c r="G171" s="375"/>
    </row>
    <row r="172" spans="1:7" s="221" customFormat="1" ht="48.75" hidden="1" customHeight="1">
      <c r="A172" s="1247" t="s">
        <v>427</v>
      </c>
      <c r="B172" s="13" t="s">
        <v>428</v>
      </c>
      <c r="C172" s="207">
        <v>2240</v>
      </c>
      <c r="D172" s="243">
        <v>0</v>
      </c>
      <c r="E172" s="1559" t="s">
        <v>116</v>
      </c>
      <c r="F172" s="463" t="s">
        <v>23</v>
      </c>
      <c r="G172" s="465" t="s">
        <v>57</v>
      </c>
    </row>
    <row r="173" spans="1:7" s="221" customFormat="1" ht="51.75" hidden="1" customHeight="1">
      <c r="A173" s="1248"/>
      <c r="B173" s="23"/>
      <c r="C173" s="207"/>
      <c r="D173" s="244" t="s">
        <v>494</v>
      </c>
      <c r="E173" s="1448"/>
      <c r="F173" s="463"/>
      <c r="G173" s="376"/>
    </row>
    <row r="174" spans="1:7" ht="51.75" hidden="1" customHeight="1">
      <c r="A174" s="1572" t="s">
        <v>427</v>
      </c>
      <c r="B174" s="10" t="s">
        <v>66</v>
      </c>
      <c r="C174" s="118">
        <v>2240</v>
      </c>
      <c r="D174" s="242">
        <v>0</v>
      </c>
      <c r="E174" s="1423" t="s">
        <v>116</v>
      </c>
      <c r="F174" s="504" t="s">
        <v>23</v>
      </c>
      <c r="G174" s="461" t="s">
        <v>57</v>
      </c>
    </row>
    <row r="175" spans="1:7" ht="35.25" hidden="1" customHeight="1">
      <c r="A175" s="1573"/>
      <c r="B175" s="17"/>
      <c r="C175" s="118"/>
      <c r="D175" s="12" t="s">
        <v>495</v>
      </c>
      <c r="E175" s="1424"/>
      <c r="F175" s="504"/>
      <c r="G175" s="377" t="s">
        <v>373</v>
      </c>
    </row>
    <row r="176" spans="1:7" ht="53.25" hidden="1" customHeight="1">
      <c r="A176" s="1249" t="s">
        <v>618</v>
      </c>
      <c r="B176" s="1429" t="s">
        <v>402</v>
      </c>
      <c r="C176" s="1251">
        <v>2240</v>
      </c>
      <c r="D176" s="143">
        <f>21200+28600</f>
        <v>49800</v>
      </c>
      <c r="E176" s="1309" t="s">
        <v>181</v>
      </c>
      <c r="F176" s="1253" t="s">
        <v>29</v>
      </c>
      <c r="G176" s="1599" t="s">
        <v>62</v>
      </c>
    </row>
    <row r="177" spans="1:7" ht="31.5" hidden="1" customHeight="1">
      <c r="A177" s="1379"/>
      <c r="B177" s="1430"/>
      <c r="C177" s="1258"/>
      <c r="D177" s="75" t="s">
        <v>617</v>
      </c>
      <c r="E177" s="1263"/>
      <c r="F177" s="1270"/>
      <c r="G177" s="1600"/>
    </row>
    <row r="178" spans="1:7" ht="48" hidden="1" customHeight="1">
      <c r="A178" s="1247" t="s">
        <v>429</v>
      </c>
      <c r="B178" s="1429" t="s">
        <v>402</v>
      </c>
      <c r="C178" s="1251">
        <v>2240</v>
      </c>
      <c r="D178" s="80">
        <v>0</v>
      </c>
      <c r="E178" s="1309" t="s">
        <v>181</v>
      </c>
      <c r="F178" s="1253" t="s">
        <v>574</v>
      </c>
      <c r="G178" s="1599" t="s">
        <v>69</v>
      </c>
    </row>
    <row r="179" spans="1:7" ht="36.75" hidden="1" customHeight="1">
      <c r="A179" s="1248"/>
      <c r="B179" s="1430"/>
      <c r="C179" s="1258"/>
      <c r="D179" s="75" t="s">
        <v>378</v>
      </c>
      <c r="E179" s="1263"/>
      <c r="F179" s="1270"/>
      <c r="G179" s="1600"/>
    </row>
    <row r="180" spans="1:7" ht="56.25" hidden="1" customHeight="1">
      <c r="A180" s="1247" t="s">
        <v>430</v>
      </c>
      <c r="B180" s="1569" t="s">
        <v>403</v>
      </c>
      <c r="C180" s="1251">
        <v>2240</v>
      </c>
      <c r="D180" s="141">
        <v>0</v>
      </c>
      <c r="E180" s="1253" t="s">
        <v>397</v>
      </c>
      <c r="F180" s="1253" t="s">
        <v>31</v>
      </c>
      <c r="G180" s="1375" t="s">
        <v>57</v>
      </c>
    </row>
    <row r="181" spans="1:7" ht="44.25" hidden="1" customHeight="1">
      <c r="A181" s="1248"/>
      <c r="B181" s="1432"/>
      <c r="C181" s="1258"/>
      <c r="D181" s="222" t="s">
        <v>404</v>
      </c>
      <c r="E181" s="1270"/>
      <c r="F181" s="1270"/>
      <c r="G181" s="1376"/>
    </row>
    <row r="182" spans="1:7" ht="64.5" hidden="1" customHeight="1">
      <c r="A182" s="1572" t="s">
        <v>551</v>
      </c>
      <c r="B182" s="1663" t="s">
        <v>431</v>
      </c>
      <c r="C182" s="520">
        <v>2240</v>
      </c>
      <c r="D182" s="151">
        <f>14232300+2876600-2206501.51-567766.25+1254730</f>
        <v>15589362.24</v>
      </c>
      <c r="E182" s="1263" t="s">
        <v>512</v>
      </c>
      <c r="F182" s="1422" t="s">
        <v>29</v>
      </c>
      <c r="G182" s="1330" t="s">
        <v>57</v>
      </c>
    </row>
    <row r="183" spans="1:7" ht="88.5" hidden="1" customHeight="1">
      <c r="A183" s="1573"/>
      <c r="B183" s="1664"/>
      <c r="C183" s="157"/>
      <c r="D183" s="41" t="s">
        <v>619</v>
      </c>
      <c r="E183" s="1264"/>
      <c r="F183" s="1415"/>
      <c r="G183" s="1331"/>
    </row>
    <row r="184" spans="1:7" ht="70.5" hidden="1" customHeight="1">
      <c r="A184" s="1572" t="s">
        <v>551</v>
      </c>
      <c r="B184" s="1663" t="s">
        <v>431</v>
      </c>
      <c r="C184" s="429" t="s">
        <v>541</v>
      </c>
      <c r="D184" s="151">
        <f>2206501.51+567766.25</f>
        <v>2774267.76</v>
      </c>
      <c r="E184" s="1309" t="s">
        <v>181</v>
      </c>
      <c r="F184" s="448" t="s">
        <v>29</v>
      </c>
      <c r="G184" s="1332" t="s">
        <v>377</v>
      </c>
    </row>
    <row r="185" spans="1:7" ht="88.5" hidden="1" customHeight="1">
      <c r="A185" s="1573"/>
      <c r="B185" s="1664"/>
      <c r="C185" s="157"/>
      <c r="D185" s="41" t="s">
        <v>614</v>
      </c>
      <c r="E185" s="1263"/>
      <c r="F185" s="449"/>
      <c r="G185" s="1333"/>
    </row>
    <row r="186" spans="1:7" ht="51" hidden="1" customHeight="1">
      <c r="A186" s="1572" t="s">
        <v>433</v>
      </c>
      <c r="B186" s="1645" t="s">
        <v>432</v>
      </c>
      <c r="C186" s="520">
        <v>2240</v>
      </c>
      <c r="D186" s="143">
        <v>54000</v>
      </c>
      <c r="E186" s="1263" t="s">
        <v>512</v>
      </c>
      <c r="F186" s="450" t="s">
        <v>31</v>
      </c>
      <c r="G186" s="1330" t="s">
        <v>57</v>
      </c>
    </row>
    <row r="187" spans="1:7" ht="30" hidden="1" customHeight="1">
      <c r="A187" s="1573"/>
      <c r="B187" s="1646"/>
      <c r="C187" s="492"/>
      <c r="D187" s="55" t="s">
        <v>544</v>
      </c>
      <c r="E187" s="1264"/>
      <c r="F187" s="449"/>
      <c r="G187" s="1331"/>
    </row>
    <row r="188" spans="1:7" ht="47.25" hidden="1" customHeight="1">
      <c r="A188" s="1245" t="s">
        <v>612</v>
      </c>
      <c r="B188" s="17" t="s">
        <v>435</v>
      </c>
      <c r="C188" s="118">
        <v>2240</v>
      </c>
      <c r="D188" s="159">
        <f>1065800+523600+523600-58645.2</f>
        <v>2054354.8</v>
      </c>
      <c r="E188" s="1263" t="s">
        <v>512</v>
      </c>
      <c r="F188" s="1414" t="s">
        <v>29</v>
      </c>
      <c r="G188" s="1474" t="s">
        <v>57</v>
      </c>
    </row>
    <row r="189" spans="1:7" ht="44.25" hidden="1" customHeight="1">
      <c r="A189" s="1246"/>
      <c r="B189" s="11"/>
      <c r="C189" s="494"/>
      <c r="D189" s="46" t="s">
        <v>596</v>
      </c>
      <c r="E189" s="1264"/>
      <c r="F189" s="1415"/>
      <c r="G189" s="1331"/>
    </row>
    <row r="190" spans="1:7" ht="43.5" hidden="1" customHeight="1">
      <c r="A190" s="1245" t="s">
        <v>605</v>
      </c>
      <c r="B190" s="17" t="s">
        <v>435</v>
      </c>
      <c r="C190" s="118">
        <v>2240</v>
      </c>
      <c r="D190" s="159">
        <v>58645.2</v>
      </c>
      <c r="E190" s="1309" t="s">
        <v>181</v>
      </c>
      <c r="F190" s="1414" t="s">
        <v>29</v>
      </c>
      <c r="G190" s="1332" t="s">
        <v>377</v>
      </c>
    </row>
    <row r="191" spans="1:7" ht="48.75" hidden="1" customHeight="1">
      <c r="A191" s="1246"/>
      <c r="B191" s="17"/>
      <c r="C191" s="118"/>
      <c r="D191" s="46" t="s">
        <v>597</v>
      </c>
      <c r="E191" s="1263"/>
      <c r="F191" s="1415"/>
      <c r="G191" s="1333"/>
    </row>
    <row r="192" spans="1:7" ht="57" hidden="1" customHeight="1">
      <c r="A192" s="1245" t="s">
        <v>613</v>
      </c>
      <c r="B192" s="10" t="s">
        <v>435</v>
      </c>
      <c r="C192" s="493">
        <v>2240</v>
      </c>
      <c r="D192" s="116">
        <f>571200-40064.6</f>
        <v>531135.4</v>
      </c>
      <c r="E192" s="1263" t="s">
        <v>512</v>
      </c>
      <c r="F192" s="1422" t="s">
        <v>29</v>
      </c>
      <c r="G192" s="1330" t="s">
        <v>57</v>
      </c>
    </row>
    <row r="193" spans="1:7" ht="31.5" hidden="1" customHeight="1">
      <c r="A193" s="1246"/>
      <c r="B193" s="11"/>
      <c r="C193" s="494"/>
      <c r="D193" s="184" t="s">
        <v>598</v>
      </c>
      <c r="E193" s="1264"/>
      <c r="F193" s="1415"/>
      <c r="G193" s="1331"/>
    </row>
    <row r="194" spans="1:7" ht="27" hidden="1" customHeight="1">
      <c r="A194" s="1245" t="s">
        <v>606</v>
      </c>
      <c r="B194" s="10" t="s">
        <v>435</v>
      </c>
      <c r="C194" s="118">
        <v>2240</v>
      </c>
      <c r="D194" s="116">
        <v>40064.6</v>
      </c>
      <c r="E194" s="1309" t="s">
        <v>181</v>
      </c>
      <c r="F194" s="450" t="s">
        <v>29</v>
      </c>
      <c r="G194" s="1332" t="s">
        <v>377</v>
      </c>
    </row>
    <row r="195" spans="1:7" ht="56.25" hidden="1" customHeight="1">
      <c r="A195" s="1246"/>
      <c r="B195" s="17"/>
      <c r="C195" s="118"/>
      <c r="D195" s="184" t="s">
        <v>599</v>
      </c>
      <c r="E195" s="1263"/>
      <c r="F195" s="450"/>
      <c r="G195" s="1333"/>
    </row>
    <row r="196" spans="1:7" ht="55.5" hidden="1" customHeight="1">
      <c r="A196" s="1572" t="s">
        <v>546</v>
      </c>
      <c r="B196" s="10" t="s">
        <v>547</v>
      </c>
      <c r="C196" s="1293">
        <v>2240</v>
      </c>
      <c r="D196" s="116">
        <v>802500</v>
      </c>
      <c r="E196" s="1309" t="s">
        <v>181</v>
      </c>
      <c r="F196" s="1253" t="s">
        <v>31</v>
      </c>
      <c r="G196" s="1338" t="s">
        <v>627</v>
      </c>
    </row>
    <row r="197" spans="1:7" ht="45.75" hidden="1" customHeight="1">
      <c r="A197" s="1573"/>
      <c r="B197" s="11"/>
      <c r="C197" s="1294"/>
      <c r="D197" s="41" t="s">
        <v>552</v>
      </c>
      <c r="E197" s="1263"/>
      <c r="F197" s="1270"/>
      <c r="G197" s="1339"/>
    </row>
    <row r="198" spans="1:7" ht="52.5" hidden="1" customHeight="1">
      <c r="A198" s="378" t="s">
        <v>202</v>
      </c>
      <c r="B198" s="10" t="s">
        <v>17</v>
      </c>
      <c r="C198" s="491">
        <v>2240</v>
      </c>
      <c r="D198" s="74">
        <v>0</v>
      </c>
      <c r="E198" s="506" t="s">
        <v>117</v>
      </c>
      <c r="F198" s="1414" t="s">
        <v>111</v>
      </c>
      <c r="G198" s="1330" t="s">
        <v>57</v>
      </c>
    </row>
    <row r="199" spans="1:7" ht="25.5" hidden="1" customHeight="1">
      <c r="A199" s="379"/>
      <c r="B199" s="11"/>
      <c r="C199" s="492"/>
      <c r="D199" s="75" t="s">
        <v>203</v>
      </c>
      <c r="E199" s="498"/>
      <c r="F199" s="1415"/>
      <c r="G199" s="1331"/>
    </row>
    <row r="200" spans="1:7" ht="25.5" hidden="1" customHeight="1">
      <c r="A200" s="1926" t="s">
        <v>239</v>
      </c>
      <c r="B200" s="10" t="s">
        <v>17</v>
      </c>
      <c r="C200" s="491">
        <v>2240</v>
      </c>
      <c r="D200" s="74">
        <v>0</v>
      </c>
      <c r="E200" s="506" t="s">
        <v>117</v>
      </c>
      <c r="F200" s="1414" t="s">
        <v>111</v>
      </c>
      <c r="G200" s="1330" t="s">
        <v>57</v>
      </c>
    </row>
    <row r="201" spans="1:7" ht="128.25" hidden="1" customHeight="1">
      <c r="A201" s="1927"/>
      <c r="B201" s="11"/>
      <c r="C201" s="492"/>
      <c r="D201" s="88" t="s">
        <v>238</v>
      </c>
      <c r="E201" s="454"/>
      <c r="F201" s="1415"/>
      <c r="G201" s="1331"/>
    </row>
    <row r="202" spans="1:7" ht="30" hidden="1" customHeight="1">
      <c r="A202" s="451" t="s">
        <v>187</v>
      </c>
      <c r="B202" s="10" t="s">
        <v>188</v>
      </c>
      <c r="C202" s="491">
        <v>2240</v>
      </c>
      <c r="D202" s="149">
        <v>0</v>
      </c>
      <c r="E202" s="453"/>
      <c r="F202" s="448"/>
      <c r="G202" s="1330" t="s">
        <v>62</v>
      </c>
    </row>
    <row r="203" spans="1:7" ht="69.75" hidden="1" customHeight="1">
      <c r="A203" s="452"/>
      <c r="B203" s="11"/>
      <c r="C203" s="492"/>
      <c r="D203" s="88" t="s">
        <v>325</v>
      </c>
      <c r="E203" s="454" t="s">
        <v>117</v>
      </c>
      <c r="F203" s="449" t="s">
        <v>121</v>
      </c>
      <c r="G203" s="1331"/>
    </row>
    <row r="204" spans="1:7" ht="50.25" hidden="1" customHeight="1">
      <c r="A204" s="508" t="s">
        <v>338</v>
      </c>
      <c r="B204" s="13" t="s">
        <v>337</v>
      </c>
      <c r="C204" s="491">
        <v>2240</v>
      </c>
      <c r="D204" s="74">
        <v>0</v>
      </c>
      <c r="E204" s="1253" t="s">
        <v>327</v>
      </c>
      <c r="F204" s="448"/>
      <c r="G204" s="1330" t="s">
        <v>62</v>
      </c>
    </row>
    <row r="205" spans="1:7" ht="43.5" hidden="1" customHeight="1">
      <c r="A205" s="452"/>
      <c r="B205" s="11"/>
      <c r="C205" s="492"/>
      <c r="D205" s="88" t="s">
        <v>326</v>
      </c>
      <c r="E205" s="1270"/>
      <c r="F205" s="449" t="s">
        <v>279</v>
      </c>
      <c r="G205" s="1331"/>
    </row>
    <row r="206" spans="1:7" ht="43.5" hidden="1" customHeight="1">
      <c r="A206" s="382" t="s">
        <v>252</v>
      </c>
      <c r="B206" s="129" t="s">
        <v>253</v>
      </c>
      <c r="C206" s="118">
        <v>2240</v>
      </c>
      <c r="D206" s="133">
        <v>0</v>
      </c>
      <c r="E206" s="1423" t="s">
        <v>200</v>
      </c>
      <c r="F206" s="463" t="s">
        <v>342</v>
      </c>
      <c r="G206" s="1330" t="s">
        <v>62</v>
      </c>
    </row>
    <row r="207" spans="1:7" ht="43.5" hidden="1" customHeight="1">
      <c r="A207" s="516"/>
      <c r="B207" s="11"/>
      <c r="C207" s="73"/>
      <c r="D207" s="120" t="s">
        <v>346</v>
      </c>
      <c r="E207" s="1424"/>
      <c r="F207" s="454"/>
      <c r="G207" s="1331"/>
    </row>
    <row r="208" spans="1:7" ht="36" hidden="1" customHeight="1">
      <c r="A208" s="1505" t="s">
        <v>191</v>
      </c>
      <c r="B208" s="10" t="s">
        <v>17</v>
      </c>
      <c r="C208" s="520">
        <v>2240</v>
      </c>
      <c r="D208" s="74">
        <v>0</v>
      </c>
      <c r="E208" s="1253" t="s">
        <v>189</v>
      </c>
      <c r="F208" s="1253" t="s">
        <v>121</v>
      </c>
      <c r="G208" s="1330" t="s">
        <v>62</v>
      </c>
    </row>
    <row r="209" spans="1:7" ht="58.5" hidden="1" customHeight="1">
      <c r="A209" s="1506"/>
      <c r="B209" s="17"/>
      <c r="C209" s="520"/>
      <c r="D209" s="88" t="s">
        <v>229</v>
      </c>
      <c r="E209" s="1270"/>
      <c r="F209" s="1270"/>
      <c r="G209" s="1331"/>
    </row>
    <row r="210" spans="1:7" ht="16.5" hidden="1" customHeight="1">
      <c r="A210" s="1278" t="s">
        <v>170</v>
      </c>
      <c r="B210" s="1429" t="s">
        <v>171</v>
      </c>
      <c r="C210" s="1251">
        <v>2240</v>
      </c>
      <c r="D210" s="79">
        <f>199000-32727-48836-6837.6-10000-12992.1- 49128-17000-21479.3</f>
        <v>0</v>
      </c>
      <c r="E210" s="1498" t="s">
        <v>200</v>
      </c>
      <c r="F210" s="1498" t="s">
        <v>110</v>
      </c>
      <c r="G210" s="1412" t="s">
        <v>57</v>
      </c>
    </row>
    <row r="211" spans="1:7" ht="42.75" hidden="1" customHeight="1">
      <c r="A211" s="1507"/>
      <c r="B211" s="1539"/>
      <c r="C211" s="1252"/>
      <c r="D211" s="89" t="s">
        <v>233</v>
      </c>
      <c r="E211" s="1499"/>
      <c r="F211" s="1499"/>
      <c r="G211" s="1413"/>
    </row>
    <row r="212" spans="1:7" ht="42.75" hidden="1" customHeight="1">
      <c r="A212" s="113" t="s">
        <v>218</v>
      </c>
      <c r="B212" s="1429" t="s">
        <v>217</v>
      </c>
      <c r="C212" s="1251">
        <v>2240</v>
      </c>
      <c r="D212" s="79">
        <v>0</v>
      </c>
      <c r="E212" s="1498" t="s">
        <v>200</v>
      </c>
      <c r="F212" s="1498" t="s">
        <v>111</v>
      </c>
      <c r="G212" s="1412" t="s">
        <v>57</v>
      </c>
    </row>
    <row r="213" spans="1:7" ht="42.75" hidden="1" customHeight="1">
      <c r="A213" s="114"/>
      <c r="B213" s="1539"/>
      <c r="C213" s="1252"/>
      <c r="D213" s="89" t="s">
        <v>219</v>
      </c>
      <c r="E213" s="1499"/>
      <c r="F213" s="1499"/>
      <c r="G213" s="1413"/>
    </row>
    <row r="214" spans="1:7" ht="23.25" hidden="1" customHeight="1">
      <c r="A214" s="1280" t="s">
        <v>436</v>
      </c>
      <c r="B214" s="1571" t="s">
        <v>434</v>
      </c>
      <c r="C214" s="1257">
        <v>2240</v>
      </c>
      <c r="D214" s="190">
        <v>0</v>
      </c>
      <c r="E214" s="1418" t="s">
        <v>268</v>
      </c>
      <c r="F214" s="1418" t="s">
        <v>29</v>
      </c>
      <c r="G214" s="1520" t="s">
        <v>57</v>
      </c>
    </row>
    <row r="215" spans="1:7" ht="42.75" hidden="1" customHeight="1">
      <c r="A215" s="1279"/>
      <c r="B215" s="1430"/>
      <c r="C215" s="1258"/>
      <c r="D215" s="88" t="s">
        <v>405</v>
      </c>
      <c r="E215" s="1419"/>
      <c r="F215" s="1419"/>
      <c r="G215" s="1521"/>
    </row>
    <row r="216" spans="1:7" ht="42.75" hidden="1" customHeight="1">
      <c r="A216" s="1281" t="s">
        <v>437</v>
      </c>
      <c r="B216" s="1569" t="s">
        <v>438</v>
      </c>
      <c r="C216" s="1251">
        <v>2240</v>
      </c>
      <c r="D216" s="132">
        <v>0</v>
      </c>
      <c r="E216" s="1498" t="s">
        <v>268</v>
      </c>
      <c r="F216" s="1498" t="s">
        <v>29</v>
      </c>
      <c r="G216" s="1412" t="s">
        <v>57</v>
      </c>
    </row>
    <row r="217" spans="1:7" ht="17.25" hidden="1" customHeight="1">
      <c r="A217" s="1282"/>
      <c r="B217" s="1570"/>
      <c r="C217" s="1258"/>
      <c r="D217" s="88" t="s">
        <v>374</v>
      </c>
      <c r="E217" s="1419"/>
      <c r="F217" s="1419"/>
      <c r="G217" s="1521"/>
    </row>
    <row r="218" spans="1:7" ht="27.75" hidden="1" customHeight="1">
      <c r="A218" s="522" t="s">
        <v>199</v>
      </c>
      <c r="B218" s="101" t="s">
        <v>198</v>
      </c>
      <c r="C218" s="478">
        <v>2240</v>
      </c>
      <c r="D218" s="102">
        <v>0</v>
      </c>
      <c r="E218" s="1526" t="s">
        <v>181</v>
      </c>
      <c r="F218" s="500" t="s">
        <v>121</v>
      </c>
      <c r="G218" s="1412" t="s">
        <v>57</v>
      </c>
    </row>
    <row r="219" spans="1:7" ht="42.75" hidden="1" customHeight="1">
      <c r="A219" s="523"/>
      <c r="B219" s="103"/>
      <c r="C219" s="479"/>
      <c r="D219" s="88" t="s">
        <v>192</v>
      </c>
      <c r="E219" s="1499"/>
      <c r="F219" s="501"/>
      <c r="G219" s="1413"/>
    </row>
    <row r="220" spans="1:7" ht="42.75" hidden="1" customHeight="1">
      <c r="A220" s="524" t="s">
        <v>194</v>
      </c>
      <c r="B220" s="101" t="s">
        <v>193</v>
      </c>
      <c r="C220" s="447">
        <v>2240</v>
      </c>
      <c r="D220" s="102">
        <v>0</v>
      </c>
      <c r="E220" s="1526" t="s">
        <v>181</v>
      </c>
      <c r="F220" s="499" t="s">
        <v>121</v>
      </c>
      <c r="G220" s="1412" t="s">
        <v>57</v>
      </c>
    </row>
    <row r="221" spans="1:7" ht="42.75" hidden="1" customHeight="1">
      <c r="A221" s="384"/>
      <c r="B221" s="104"/>
      <c r="C221" s="105"/>
      <c r="D221" s="88" t="s">
        <v>197</v>
      </c>
      <c r="E221" s="1499"/>
      <c r="F221" s="106"/>
      <c r="G221" s="1413"/>
    </row>
    <row r="222" spans="1:7" ht="42.75" hidden="1" customHeight="1">
      <c r="A222" s="522" t="s">
        <v>195</v>
      </c>
      <c r="B222" s="101" t="s">
        <v>196</v>
      </c>
      <c r="C222" s="478">
        <v>2240</v>
      </c>
      <c r="D222" s="102">
        <v>0</v>
      </c>
      <c r="E222" s="502" t="s">
        <v>181</v>
      </c>
      <c r="F222" s="500" t="s">
        <v>121</v>
      </c>
      <c r="G222" s="1412" t="s">
        <v>57</v>
      </c>
    </row>
    <row r="223" spans="1:7" ht="25.5" hidden="1" customHeight="1">
      <c r="A223" s="522"/>
      <c r="B223" s="99"/>
      <c r="C223" s="478"/>
      <c r="D223" s="88" t="s">
        <v>201</v>
      </c>
      <c r="E223" s="500"/>
      <c r="F223" s="500"/>
      <c r="G223" s="1413"/>
    </row>
    <row r="224" spans="1:7" ht="25.5" hidden="1" customHeight="1">
      <c r="A224" s="1555" t="s">
        <v>148</v>
      </c>
      <c r="B224" s="1290" t="s">
        <v>152</v>
      </c>
      <c r="C224" s="491">
        <v>2240</v>
      </c>
      <c r="D224" s="74">
        <v>0</v>
      </c>
      <c r="E224" s="1422" t="s">
        <v>151</v>
      </c>
      <c r="F224" s="1414" t="s">
        <v>120</v>
      </c>
      <c r="G224" s="1406" t="s">
        <v>57</v>
      </c>
    </row>
    <row r="225" spans="1:7" ht="30.75" hidden="1" customHeight="1">
      <c r="A225" s="1556"/>
      <c r="B225" s="1291"/>
      <c r="C225" s="492"/>
      <c r="D225" s="46" t="s">
        <v>150</v>
      </c>
      <c r="E225" s="1415"/>
      <c r="F225" s="1415"/>
      <c r="G225" s="1407"/>
    </row>
    <row r="226" spans="1:7" ht="25.5" hidden="1" customHeight="1">
      <c r="A226" s="1555" t="s">
        <v>149</v>
      </c>
      <c r="B226" s="1290" t="s">
        <v>155</v>
      </c>
      <c r="C226" s="491">
        <v>2240</v>
      </c>
      <c r="D226" s="74">
        <v>0</v>
      </c>
      <c r="E226" s="1422" t="s">
        <v>151</v>
      </c>
      <c r="F226" s="1414" t="s">
        <v>120</v>
      </c>
      <c r="G226" s="1406" t="s">
        <v>57</v>
      </c>
    </row>
    <row r="227" spans="1:7" ht="7.5" hidden="1" customHeight="1">
      <c r="A227" s="1556"/>
      <c r="B227" s="1291"/>
      <c r="C227" s="492"/>
      <c r="D227" s="46" t="s">
        <v>204</v>
      </c>
      <c r="E227" s="1415"/>
      <c r="F227" s="1415"/>
      <c r="G227" s="1407"/>
    </row>
    <row r="228" spans="1:7" s="115" customFormat="1" ht="54.75" hidden="1" customHeight="1">
      <c r="A228" s="1923" t="s">
        <v>440</v>
      </c>
      <c r="B228" s="1431" t="s">
        <v>439</v>
      </c>
      <c r="C228" s="1669">
        <v>2240</v>
      </c>
      <c r="D228" s="190">
        <v>0</v>
      </c>
      <c r="E228" s="1498" t="s">
        <v>268</v>
      </c>
      <c r="F228" s="1498" t="s">
        <v>29</v>
      </c>
      <c r="G228" s="1922" t="s">
        <v>57</v>
      </c>
    </row>
    <row r="229" spans="1:7" s="115" customFormat="1" ht="55.5" hidden="1" customHeight="1">
      <c r="A229" s="1924"/>
      <c r="B229" s="1925"/>
      <c r="C229" s="1670"/>
      <c r="D229" s="41" t="s">
        <v>408</v>
      </c>
      <c r="E229" s="1419"/>
      <c r="F229" s="1419"/>
      <c r="G229" s="1922"/>
    </row>
    <row r="230" spans="1:7" ht="48" hidden="1" customHeight="1">
      <c r="A230" s="365" t="s">
        <v>34</v>
      </c>
      <c r="B230" s="10" t="s">
        <v>30</v>
      </c>
      <c r="C230" s="493">
        <v>2240</v>
      </c>
      <c r="D230" s="34">
        <v>0</v>
      </c>
      <c r="E230" s="16" t="s">
        <v>14</v>
      </c>
      <c r="F230" s="15" t="s">
        <v>29</v>
      </c>
      <c r="G230" s="385" t="s">
        <v>12</v>
      </c>
    </row>
    <row r="231" spans="1:7" ht="51.75" hidden="1" customHeight="1">
      <c r="A231" s="366"/>
      <c r="B231" s="11"/>
      <c r="C231" s="494"/>
      <c r="D231" s="12" t="s">
        <v>35</v>
      </c>
      <c r="E231" s="8"/>
      <c r="F231" s="19"/>
      <c r="G231" s="337"/>
    </row>
    <row r="232" spans="1:7" ht="48" hidden="1" customHeight="1">
      <c r="A232" s="365" t="s">
        <v>36</v>
      </c>
      <c r="B232" s="10" t="s">
        <v>30</v>
      </c>
      <c r="C232" s="118">
        <v>2240</v>
      </c>
      <c r="D232" s="34">
        <v>0</v>
      </c>
      <c r="E232" s="16" t="s">
        <v>14</v>
      </c>
      <c r="F232" s="15" t="s">
        <v>29</v>
      </c>
      <c r="G232" s="385" t="s">
        <v>12</v>
      </c>
    </row>
    <row r="233" spans="1:7" ht="54" hidden="1" customHeight="1">
      <c r="A233" s="366"/>
      <c r="B233" s="11"/>
      <c r="C233" s="494"/>
      <c r="D233" s="12" t="s">
        <v>37</v>
      </c>
      <c r="E233" s="8"/>
      <c r="F233" s="19"/>
      <c r="G233" s="337"/>
    </row>
    <row r="234" spans="1:7" ht="54" hidden="1" customHeight="1">
      <c r="A234" s="365" t="s">
        <v>48</v>
      </c>
      <c r="B234" s="10" t="s">
        <v>30</v>
      </c>
      <c r="C234" s="118">
        <v>2240</v>
      </c>
      <c r="D234" s="34">
        <v>0</v>
      </c>
      <c r="E234" s="16" t="s">
        <v>14</v>
      </c>
      <c r="F234" s="15" t="s">
        <v>29</v>
      </c>
      <c r="G234" s="385" t="s">
        <v>12</v>
      </c>
    </row>
    <row r="235" spans="1:7" ht="54" hidden="1" customHeight="1">
      <c r="A235" s="386"/>
      <c r="B235" s="17"/>
      <c r="C235" s="118"/>
      <c r="D235" s="12" t="s">
        <v>37</v>
      </c>
      <c r="E235" s="16"/>
      <c r="F235" s="15"/>
      <c r="G235" s="387"/>
    </row>
    <row r="236" spans="1:7" ht="55.5" hidden="1" customHeight="1">
      <c r="A236" s="365" t="s">
        <v>39</v>
      </c>
      <c r="B236" s="10" t="s">
        <v>38</v>
      </c>
      <c r="C236" s="493">
        <v>2240</v>
      </c>
      <c r="D236" s="34">
        <v>0</v>
      </c>
      <c r="E236" s="7" t="s">
        <v>14</v>
      </c>
      <c r="F236" s="453" t="s">
        <v>31</v>
      </c>
      <c r="G236" s="1338" t="s">
        <v>57</v>
      </c>
    </row>
    <row r="237" spans="1:7" ht="22.5" hidden="1" customHeight="1">
      <c r="A237" s="366"/>
      <c r="B237" s="11"/>
      <c r="C237" s="73"/>
      <c r="D237" s="41" t="s">
        <v>40</v>
      </c>
      <c r="E237" s="8"/>
      <c r="F237" s="454"/>
      <c r="G237" s="1339"/>
    </row>
    <row r="238" spans="1:7" s="221" customFormat="1" ht="73.5" hidden="1" customHeight="1">
      <c r="A238" s="1247" t="s">
        <v>455</v>
      </c>
      <c r="B238" s="1569" t="s">
        <v>409</v>
      </c>
      <c r="C238" s="1251">
        <v>2240</v>
      </c>
      <c r="D238" s="223">
        <v>0</v>
      </c>
      <c r="E238" s="1498" t="s">
        <v>268</v>
      </c>
      <c r="F238" s="1253" t="s">
        <v>29</v>
      </c>
      <c r="G238" s="1375" t="s">
        <v>57</v>
      </c>
    </row>
    <row r="239" spans="1:7" s="221" customFormat="1" ht="46.5" hidden="1" customHeight="1">
      <c r="A239" s="1248"/>
      <c r="B239" s="1432"/>
      <c r="C239" s="1258"/>
      <c r="D239" s="88" t="s">
        <v>388</v>
      </c>
      <c r="E239" s="1419"/>
      <c r="F239" s="1270"/>
      <c r="G239" s="1376"/>
    </row>
    <row r="240" spans="1:7" ht="47.25" hidden="1" customHeight="1">
      <c r="A240" s="373" t="s">
        <v>49</v>
      </c>
      <c r="B240" s="10" t="s">
        <v>190</v>
      </c>
      <c r="C240" s="493">
        <v>2240</v>
      </c>
      <c r="D240" s="34">
        <v>0</v>
      </c>
      <c r="E240" s="495" t="s">
        <v>172</v>
      </c>
      <c r="F240" s="1253" t="s">
        <v>227</v>
      </c>
      <c r="G240" s="1338" t="s">
        <v>57</v>
      </c>
    </row>
    <row r="241" spans="1:7" ht="26.25" hidden="1" customHeight="1">
      <c r="A241" s="368"/>
      <c r="B241" s="11"/>
      <c r="C241" s="73"/>
      <c r="D241" s="67" t="s">
        <v>147</v>
      </c>
      <c r="E241" s="474"/>
      <c r="F241" s="1270"/>
      <c r="G241" s="1339"/>
    </row>
    <row r="242" spans="1:7" ht="67.5" hidden="1" customHeight="1">
      <c r="A242" s="1572" t="s">
        <v>441</v>
      </c>
      <c r="B242" s="1584" t="s">
        <v>442</v>
      </c>
      <c r="C242" s="118">
        <v>2240</v>
      </c>
      <c r="D242" s="160">
        <v>0</v>
      </c>
      <c r="E242" s="1576" t="s">
        <v>28</v>
      </c>
      <c r="F242" s="1269" t="s">
        <v>120</v>
      </c>
      <c r="G242" s="1428" t="s">
        <v>57</v>
      </c>
    </row>
    <row r="243" spans="1:7" ht="33.75" hidden="1" customHeight="1">
      <c r="A243" s="1573"/>
      <c r="B243" s="1291"/>
      <c r="C243" s="198"/>
      <c r="D243" s="12" t="s">
        <v>385</v>
      </c>
      <c r="E243" s="1268"/>
      <c r="F243" s="1270"/>
      <c r="G243" s="1428"/>
    </row>
    <row r="244" spans="1:7" ht="66.75" hidden="1" customHeight="1">
      <c r="A244" s="1920" t="s">
        <v>443</v>
      </c>
      <c r="B244" s="10" t="s">
        <v>444</v>
      </c>
      <c r="C244" s="493">
        <v>2240</v>
      </c>
      <c r="D244" s="79">
        <v>0</v>
      </c>
      <c r="E244" s="505" t="s">
        <v>28</v>
      </c>
      <c r="F244" s="1253" t="s">
        <v>29</v>
      </c>
      <c r="G244" s="1338" t="s">
        <v>57</v>
      </c>
    </row>
    <row r="245" spans="1:7" ht="79.5" hidden="1" customHeight="1">
      <c r="A245" s="1921"/>
      <c r="B245" s="11"/>
      <c r="C245" s="73"/>
      <c r="D245" s="39" t="s">
        <v>375</v>
      </c>
      <c r="E245" s="474"/>
      <c r="F245" s="1270"/>
      <c r="G245" s="1428"/>
    </row>
    <row r="246" spans="1:7" ht="102" hidden="1" customHeight="1">
      <c r="A246" s="1281" t="s">
        <v>446</v>
      </c>
      <c r="B246" s="1569" t="s">
        <v>445</v>
      </c>
      <c r="C246" s="1251">
        <v>2240</v>
      </c>
      <c r="D246" s="80">
        <v>0</v>
      </c>
      <c r="E246" s="1269" t="s">
        <v>397</v>
      </c>
      <c r="F246" s="1301" t="s">
        <v>29</v>
      </c>
      <c r="G246" s="1330" t="s">
        <v>62</v>
      </c>
    </row>
    <row r="247" spans="1:7" ht="97.5" hidden="1" customHeight="1">
      <c r="A247" s="1282"/>
      <c r="B247" s="1432"/>
      <c r="C247" s="1258"/>
      <c r="D247" s="41" t="s">
        <v>376</v>
      </c>
      <c r="E247" s="1270"/>
      <c r="F247" s="1302"/>
      <c r="G247" s="1331"/>
    </row>
    <row r="248" spans="1:7" ht="33.75" hidden="1" customHeight="1">
      <c r="A248" s="1281" t="s">
        <v>448</v>
      </c>
      <c r="B248" s="1569" t="s">
        <v>447</v>
      </c>
      <c r="C248" s="1251">
        <v>2240</v>
      </c>
      <c r="D248" s="80">
        <v>0</v>
      </c>
      <c r="E248" s="1269" t="s">
        <v>397</v>
      </c>
      <c r="F248" s="1301" t="s">
        <v>29</v>
      </c>
      <c r="G248" s="1330" t="s">
        <v>57</v>
      </c>
    </row>
    <row r="249" spans="1:7" ht="29.25" hidden="1" customHeight="1">
      <c r="A249" s="1282"/>
      <c r="B249" s="1432"/>
      <c r="C249" s="1258"/>
      <c r="D249" s="41" t="s">
        <v>406</v>
      </c>
      <c r="E249" s="1270"/>
      <c r="F249" s="1302"/>
      <c r="G249" s="1331"/>
    </row>
    <row r="250" spans="1:7" ht="102.75" hidden="1" customHeight="1">
      <c r="A250" s="1245" t="s">
        <v>546</v>
      </c>
      <c r="B250" s="10" t="s">
        <v>547</v>
      </c>
      <c r="C250" s="1293">
        <v>2240</v>
      </c>
      <c r="D250" s="116">
        <v>0</v>
      </c>
      <c r="E250" s="1423" t="s">
        <v>14</v>
      </c>
      <c r="F250" s="1253" t="s">
        <v>248</v>
      </c>
      <c r="G250" s="1338" t="s">
        <v>63</v>
      </c>
    </row>
    <row r="251" spans="1:7" ht="29.25" hidden="1" customHeight="1">
      <c r="A251" s="1246"/>
      <c r="B251" s="11"/>
      <c r="C251" s="1294"/>
      <c r="D251" s="41" t="s">
        <v>548</v>
      </c>
      <c r="E251" s="1424"/>
      <c r="F251" s="1270"/>
      <c r="G251" s="1339"/>
    </row>
    <row r="252" spans="1:7" ht="42.75" hidden="1" customHeight="1">
      <c r="A252" s="1281" t="s">
        <v>456</v>
      </c>
      <c r="B252" s="1569" t="s">
        <v>449</v>
      </c>
      <c r="C252" s="1251">
        <v>2240</v>
      </c>
      <c r="D252" s="80">
        <v>4300</v>
      </c>
      <c r="E252" s="1309" t="s">
        <v>181</v>
      </c>
      <c r="F252" s="1301" t="s">
        <v>498</v>
      </c>
      <c r="G252" s="1330" t="s">
        <v>57</v>
      </c>
    </row>
    <row r="253" spans="1:7" ht="69.75" hidden="1" customHeight="1">
      <c r="A253" s="1282"/>
      <c r="B253" s="1432"/>
      <c r="C253" s="1258"/>
      <c r="D253" s="41" t="s">
        <v>545</v>
      </c>
      <c r="E253" s="1263"/>
      <c r="F253" s="1302"/>
      <c r="G253" s="1331"/>
    </row>
    <row r="254" spans="1:7" ht="63" hidden="1" customHeight="1">
      <c r="A254" s="1281" t="s">
        <v>457</v>
      </c>
      <c r="B254" s="1569" t="s">
        <v>449</v>
      </c>
      <c r="C254" s="1251">
        <v>2240</v>
      </c>
      <c r="D254" s="143">
        <v>0</v>
      </c>
      <c r="E254" s="1269" t="s">
        <v>397</v>
      </c>
      <c r="F254" s="1301" t="s">
        <v>29</v>
      </c>
      <c r="G254" s="1330" t="s">
        <v>57</v>
      </c>
    </row>
    <row r="255" spans="1:7" ht="29.25" hidden="1" customHeight="1">
      <c r="A255" s="1282"/>
      <c r="B255" s="1432"/>
      <c r="C255" s="1258"/>
      <c r="D255" s="41" t="s">
        <v>379</v>
      </c>
      <c r="E255" s="1270"/>
      <c r="F255" s="1302"/>
      <c r="G255" s="1331"/>
    </row>
    <row r="256" spans="1:7" ht="44.25" hidden="1" customHeight="1">
      <c r="A256" s="1281" t="s">
        <v>458</v>
      </c>
      <c r="B256" s="1569" t="s">
        <v>450</v>
      </c>
      <c r="C256" s="1251">
        <v>2240</v>
      </c>
      <c r="D256" s="132">
        <v>110300</v>
      </c>
      <c r="E256" s="1263" t="s">
        <v>512</v>
      </c>
      <c r="F256" s="1301" t="s">
        <v>29</v>
      </c>
      <c r="G256" s="1338" t="s">
        <v>57</v>
      </c>
    </row>
    <row r="257" spans="1:7" ht="36.75" hidden="1" customHeight="1">
      <c r="A257" s="1282"/>
      <c r="B257" s="1432"/>
      <c r="C257" s="1258"/>
      <c r="D257" s="150" t="s">
        <v>553</v>
      </c>
      <c r="E257" s="1264"/>
      <c r="F257" s="1302"/>
      <c r="G257" s="1339"/>
    </row>
    <row r="258" spans="1:7" ht="39" hidden="1" customHeight="1">
      <c r="A258" s="515" t="s">
        <v>600</v>
      </c>
      <c r="B258" s="10" t="s">
        <v>601</v>
      </c>
      <c r="C258" s="493">
        <v>2240</v>
      </c>
      <c r="D258" s="125">
        <f>47978+96490+3000+43650</f>
        <v>191118</v>
      </c>
      <c r="E258" s="1423" t="s">
        <v>604</v>
      </c>
      <c r="F258" s="1433"/>
      <c r="G258" s="1338" t="s">
        <v>603</v>
      </c>
    </row>
    <row r="259" spans="1:7" ht="63" hidden="1" customHeight="1">
      <c r="A259" s="516"/>
      <c r="B259" s="11"/>
      <c r="C259" s="73"/>
      <c r="D259" s="100" t="s">
        <v>602</v>
      </c>
      <c r="E259" s="1424"/>
      <c r="F259" s="1434"/>
      <c r="G259" s="1339"/>
    </row>
    <row r="260" spans="1:7" ht="29.25" hidden="1" customHeight="1">
      <c r="A260" s="515" t="s">
        <v>242</v>
      </c>
      <c r="B260" s="119" t="s">
        <v>241</v>
      </c>
      <c r="C260" s="493">
        <v>2240</v>
      </c>
      <c r="D260" s="132">
        <v>0</v>
      </c>
      <c r="E260" s="1267" t="s">
        <v>200</v>
      </c>
      <c r="F260" s="463" t="s">
        <v>227</v>
      </c>
      <c r="G260" s="1338" t="s">
        <v>57</v>
      </c>
    </row>
    <row r="261" spans="1:7" ht="29.25" hidden="1" customHeight="1">
      <c r="A261" s="516"/>
      <c r="B261" s="11"/>
      <c r="C261" s="73"/>
      <c r="D261" s="124" t="s">
        <v>235</v>
      </c>
      <c r="E261" s="1268"/>
      <c r="F261" s="463"/>
      <c r="G261" s="1339"/>
    </row>
    <row r="262" spans="1:7" ht="29.25" hidden="1" customHeight="1">
      <c r="A262" s="382" t="s">
        <v>252</v>
      </c>
      <c r="B262" s="129" t="s">
        <v>253</v>
      </c>
      <c r="C262" s="118">
        <v>2240</v>
      </c>
      <c r="D262" s="133">
        <v>0</v>
      </c>
      <c r="E262" s="1423" t="s">
        <v>200</v>
      </c>
      <c r="F262" s="463" t="s">
        <v>227</v>
      </c>
      <c r="G262" s="1338" t="s">
        <v>57</v>
      </c>
    </row>
    <row r="263" spans="1:7" ht="29.25" hidden="1" customHeight="1">
      <c r="A263" s="516"/>
      <c r="B263" s="11"/>
      <c r="C263" s="73"/>
      <c r="D263" s="120" t="s">
        <v>234</v>
      </c>
      <c r="E263" s="1424"/>
      <c r="F263" s="454"/>
      <c r="G263" s="1339"/>
    </row>
    <row r="264" spans="1:7" ht="52.5" hidden="1" customHeight="1">
      <c r="A264" s="1281" t="s">
        <v>459</v>
      </c>
      <c r="B264" s="1431" t="s">
        <v>451</v>
      </c>
      <c r="C264" s="1251">
        <v>2240</v>
      </c>
      <c r="D264" s="143">
        <v>0</v>
      </c>
      <c r="E264" s="1269" t="s">
        <v>397</v>
      </c>
      <c r="F264" s="1301" t="s">
        <v>121</v>
      </c>
      <c r="G264" s="1428" t="s">
        <v>57</v>
      </c>
    </row>
    <row r="265" spans="1:7" ht="29.25" hidden="1" customHeight="1">
      <c r="A265" s="1282"/>
      <c r="B265" s="1432"/>
      <c r="C265" s="1258"/>
      <c r="D265" s="124" t="s">
        <v>407</v>
      </c>
      <c r="E265" s="1270"/>
      <c r="F265" s="1302"/>
      <c r="G265" s="1339"/>
    </row>
    <row r="266" spans="1:7" ht="29.25" hidden="1" customHeight="1">
      <c r="A266" s="1281" t="s">
        <v>460</v>
      </c>
      <c r="B266" s="1431" t="s">
        <v>452</v>
      </c>
      <c r="C266" s="1251">
        <v>2240</v>
      </c>
      <c r="D266" s="133">
        <v>0</v>
      </c>
      <c r="E266" s="1269" t="s">
        <v>268</v>
      </c>
      <c r="F266" s="1301" t="s">
        <v>110</v>
      </c>
      <c r="G266" s="1428" t="s">
        <v>57</v>
      </c>
    </row>
    <row r="267" spans="1:7" ht="49.5" hidden="1" customHeight="1">
      <c r="A267" s="1282"/>
      <c r="B267" s="1432"/>
      <c r="C267" s="1258"/>
      <c r="D267" s="124" t="s">
        <v>383</v>
      </c>
      <c r="E267" s="1270"/>
      <c r="F267" s="1302"/>
      <c r="G267" s="1339"/>
    </row>
    <row r="268" spans="1:7" ht="43.5" hidden="1" customHeight="1">
      <c r="A268" s="382" t="s">
        <v>382</v>
      </c>
      <c r="B268" s="119" t="s">
        <v>284</v>
      </c>
      <c r="C268" s="118">
        <v>2240</v>
      </c>
      <c r="D268" s="133">
        <v>0</v>
      </c>
      <c r="E268" s="1441" t="s">
        <v>14</v>
      </c>
      <c r="F268" s="463" t="s">
        <v>279</v>
      </c>
      <c r="G268" s="1428" t="s">
        <v>57</v>
      </c>
    </row>
    <row r="269" spans="1:7" ht="47.25" hidden="1" customHeight="1">
      <c r="A269" s="516"/>
      <c r="B269" s="11"/>
      <c r="C269" s="73"/>
      <c r="D269" s="124" t="s">
        <v>285</v>
      </c>
      <c r="E269" s="1424"/>
      <c r="F269" s="454"/>
      <c r="G269" s="1339"/>
    </row>
    <row r="270" spans="1:7" ht="29.25" hidden="1" customHeight="1">
      <c r="A270" s="382" t="s">
        <v>286</v>
      </c>
      <c r="B270" s="135" t="s">
        <v>291</v>
      </c>
      <c r="C270" s="118">
        <v>2240</v>
      </c>
      <c r="D270" s="133">
        <v>0</v>
      </c>
      <c r="E270" s="1441" t="s">
        <v>85</v>
      </c>
      <c r="F270" s="463" t="s">
        <v>279</v>
      </c>
      <c r="G270" s="1428" t="s">
        <v>62</v>
      </c>
    </row>
    <row r="271" spans="1:7" ht="45" hidden="1" customHeight="1">
      <c r="A271" s="516"/>
      <c r="B271" s="11"/>
      <c r="C271" s="73"/>
      <c r="D271" s="124" t="s">
        <v>363</v>
      </c>
      <c r="E271" s="1424"/>
      <c r="F271" s="454"/>
      <c r="G271" s="1339"/>
    </row>
    <row r="272" spans="1:7" ht="45" hidden="1" customHeight="1">
      <c r="A272" s="382" t="s">
        <v>286</v>
      </c>
      <c r="B272" s="135" t="s">
        <v>291</v>
      </c>
      <c r="C272" s="118">
        <v>2240</v>
      </c>
      <c r="D272" s="133">
        <v>0</v>
      </c>
      <c r="E272" s="1441" t="s">
        <v>85</v>
      </c>
      <c r="F272" s="463" t="s">
        <v>342</v>
      </c>
      <c r="G272" s="1428" t="s">
        <v>369</v>
      </c>
    </row>
    <row r="273" spans="1:7" ht="45" hidden="1" customHeight="1">
      <c r="A273" s="516"/>
      <c r="B273" s="11"/>
      <c r="C273" s="73"/>
      <c r="D273" s="150" t="s">
        <v>353</v>
      </c>
      <c r="E273" s="1424"/>
      <c r="F273" s="454"/>
      <c r="G273" s="1339"/>
    </row>
    <row r="274" spans="1:7" ht="45" hidden="1" customHeight="1">
      <c r="A274" s="1281" t="s">
        <v>461</v>
      </c>
      <c r="B274" s="1585" t="s">
        <v>453</v>
      </c>
      <c r="C274" s="1251">
        <v>2240</v>
      </c>
      <c r="D274" s="133">
        <v>0</v>
      </c>
      <c r="E274" s="1441" t="s">
        <v>268</v>
      </c>
      <c r="F274" s="1301" t="s">
        <v>120</v>
      </c>
      <c r="G274" s="1428" t="s">
        <v>62</v>
      </c>
    </row>
    <row r="275" spans="1:7" ht="45" hidden="1" customHeight="1">
      <c r="A275" s="1282"/>
      <c r="B275" s="1586"/>
      <c r="C275" s="1258"/>
      <c r="D275" s="124" t="s">
        <v>380</v>
      </c>
      <c r="E275" s="1424"/>
      <c r="F275" s="1302"/>
      <c r="G275" s="1339"/>
    </row>
    <row r="276" spans="1:7" s="221" customFormat="1" ht="45" hidden="1" customHeight="1">
      <c r="A276" s="1574" t="s">
        <v>462</v>
      </c>
      <c r="B276" s="224" t="s">
        <v>454</v>
      </c>
      <c r="C276" s="207">
        <v>2240</v>
      </c>
      <c r="D276" s="225">
        <v>0</v>
      </c>
      <c r="E276" s="1447" t="s">
        <v>14</v>
      </c>
      <c r="F276" s="463" t="s">
        <v>121</v>
      </c>
      <c r="G276" s="1387" t="s">
        <v>62</v>
      </c>
    </row>
    <row r="277" spans="1:7" s="221" customFormat="1" ht="45" hidden="1" customHeight="1">
      <c r="A277" s="1575"/>
      <c r="B277" s="14"/>
      <c r="C277" s="197"/>
      <c r="D277" s="226" t="s">
        <v>371</v>
      </c>
      <c r="E277" s="1448"/>
      <c r="F277" s="454"/>
      <c r="G277" s="1376"/>
    </row>
    <row r="278" spans="1:7" ht="45" hidden="1" customHeight="1">
      <c r="A278" s="1247" t="s">
        <v>464</v>
      </c>
      <c r="B278" s="1589" t="s">
        <v>463</v>
      </c>
      <c r="C278" s="118">
        <v>2240</v>
      </c>
      <c r="D278" s="133">
        <v>0</v>
      </c>
      <c r="E278" s="1441" t="s">
        <v>14</v>
      </c>
      <c r="F278" s="463" t="s">
        <v>110</v>
      </c>
      <c r="G278" s="1428" t="s">
        <v>62</v>
      </c>
    </row>
    <row r="279" spans="1:7" ht="45" hidden="1" customHeight="1">
      <c r="A279" s="1248"/>
      <c r="B279" s="1590"/>
      <c r="C279" s="73"/>
      <c r="D279" s="124" t="s">
        <v>386</v>
      </c>
      <c r="E279" s="1424"/>
      <c r="F279" s="454"/>
      <c r="G279" s="1339"/>
    </row>
    <row r="280" spans="1:7" ht="45" hidden="1" customHeight="1">
      <c r="A280" s="382" t="s">
        <v>288</v>
      </c>
      <c r="B280" s="119" t="s">
        <v>289</v>
      </c>
      <c r="C280" s="118">
        <v>2240</v>
      </c>
      <c r="D280" s="133">
        <v>0</v>
      </c>
      <c r="E280" s="1441" t="s">
        <v>268</v>
      </c>
      <c r="F280" s="463" t="s">
        <v>279</v>
      </c>
      <c r="G280" s="1428" t="s">
        <v>62</v>
      </c>
    </row>
    <row r="281" spans="1:7" ht="45" hidden="1" customHeight="1">
      <c r="A281" s="516"/>
      <c r="B281" s="11"/>
      <c r="C281" s="73"/>
      <c r="D281" s="124" t="s">
        <v>287</v>
      </c>
      <c r="E281" s="1424"/>
      <c r="F281" s="454"/>
      <c r="G281" s="1339"/>
    </row>
    <row r="282" spans="1:7" ht="55.5" hidden="1" customHeight="1">
      <c r="A282" s="1283" t="s">
        <v>466</v>
      </c>
      <c r="B282" s="1587" t="s">
        <v>465</v>
      </c>
      <c r="C282" s="228">
        <v>2240</v>
      </c>
      <c r="D282" s="229">
        <v>0</v>
      </c>
      <c r="E282" s="1265" t="s">
        <v>14</v>
      </c>
      <c r="F282" s="219" t="s">
        <v>110</v>
      </c>
      <c r="G282" s="1445" t="s">
        <v>62</v>
      </c>
    </row>
    <row r="283" spans="1:7" ht="45" hidden="1" customHeight="1">
      <c r="A283" s="1284"/>
      <c r="B283" s="1588"/>
      <c r="C283" s="230"/>
      <c r="D283" s="231" t="s">
        <v>290</v>
      </c>
      <c r="E283" s="1266"/>
      <c r="F283" s="247"/>
      <c r="G283" s="1446"/>
    </row>
    <row r="284" spans="1:7" ht="45" hidden="1" customHeight="1">
      <c r="A284" s="1281" t="s">
        <v>467</v>
      </c>
      <c r="B284" s="1585" t="s">
        <v>468</v>
      </c>
      <c r="C284" s="1251">
        <v>2240</v>
      </c>
      <c r="D284" s="133">
        <v>0</v>
      </c>
      <c r="E284" s="1441" t="s">
        <v>268</v>
      </c>
      <c r="F284" s="1301" t="s">
        <v>110</v>
      </c>
      <c r="G284" s="1428" t="s">
        <v>57</v>
      </c>
    </row>
    <row r="285" spans="1:7" ht="45" hidden="1" customHeight="1">
      <c r="A285" s="1282"/>
      <c r="B285" s="1586"/>
      <c r="C285" s="1258"/>
      <c r="D285" s="124" t="s">
        <v>381</v>
      </c>
      <c r="E285" s="1424"/>
      <c r="F285" s="1302"/>
      <c r="G285" s="1339"/>
    </row>
    <row r="286" spans="1:7" ht="42.75" hidden="1" customHeight="1">
      <c r="A286" s="1281" t="s">
        <v>470</v>
      </c>
      <c r="B286" s="1585" t="s">
        <v>469</v>
      </c>
      <c r="C286" s="1251">
        <v>2240</v>
      </c>
      <c r="D286" s="133">
        <v>0</v>
      </c>
      <c r="E286" s="1269" t="s">
        <v>397</v>
      </c>
      <c r="F286" s="1301" t="s">
        <v>120</v>
      </c>
      <c r="G286" s="1428" t="s">
        <v>62</v>
      </c>
    </row>
    <row r="287" spans="1:7" ht="51.75" hidden="1" customHeight="1">
      <c r="A287" s="1282"/>
      <c r="B287" s="1586"/>
      <c r="C287" s="1258"/>
      <c r="D287" s="126" t="s">
        <v>384</v>
      </c>
      <c r="E287" s="1270"/>
      <c r="F287" s="1302"/>
      <c r="G287" s="1339"/>
    </row>
    <row r="288" spans="1:7" ht="41.25" hidden="1" customHeight="1">
      <c r="A288" s="1245" t="s">
        <v>134</v>
      </c>
      <c r="B288" s="81" t="s">
        <v>135</v>
      </c>
      <c r="C288" s="1475">
        <v>2240</v>
      </c>
      <c r="D288" s="36">
        <v>0</v>
      </c>
      <c r="E288" s="1679" t="s">
        <v>122</v>
      </c>
      <c r="F288" s="1422" t="s">
        <v>120</v>
      </c>
      <c r="G288" s="389" t="s">
        <v>119</v>
      </c>
    </row>
    <row r="289" spans="1:7" ht="20.25" hidden="1" customHeight="1">
      <c r="A289" s="1246"/>
      <c r="B289" s="76"/>
      <c r="C289" s="1476"/>
      <c r="D289" s="46" t="s">
        <v>136</v>
      </c>
      <c r="E289" s="1680"/>
      <c r="F289" s="1415"/>
      <c r="G289" s="490"/>
    </row>
    <row r="290" spans="1:7" ht="55.5" hidden="1" customHeight="1">
      <c r="A290" s="1245" t="s">
        <v>137</v>
      </c>
      <c r="B290" s="81" t="s">
        <v>123</v>
      </c>
      <c r="C290" s="1293">
        <v>2240</v>
      </c>
      <c r="D290" s="36">
        <v>0</v>
      </c>
      <c r="E290" s="1301" t="s">
        <v>122</v>
      </c>
      <c r="F290" s="1422" t="s">
        <v>120</v>
      </c>
      <c r="G290" s="389" t="s">
        <v>119</v>
      </c>
    </row>
    <row r="291" spans="1:7" ht="29.25" hidden="1" customHeight="1">
      <c r="A291" s="1246"/>
      <c r="B291" s="76"/>
      <c r="C291" s="1294"/>
      <c r="D291" s="46" t="s">
        <v>138</v>
      </c>
      <c r="E291" s="1302"/>
      <c r="F291" s="1415"/>
      <c r="G291" s="490"/>
    </row>
    <row r="292" spans="1:7" ht="27" customHeight="1" thickBot="1">
      <c r="A292" s="421" t="s">
        <v>16</v>
      </c>
      <c r="B292" s="191"/>
      <c r="C292" s="192"/>
      <c r="D292" s="205">
        <f>D142+D144+D156+D158</f>
        <v>2420800</v>
      </c>
      <c r="E292" s="192"/>
      <c r="F292" s="192"/>
      <c r="G292" s="193"/>
    </row>
    <row r="293" spans="1:7" ht="27" hidden="1" customHeight="1">
      <c r="A293" s="390" t="s">
        <v>100</v>
      </c>
      <c r="B293" s="416" t="s">
        <v>101</v>
      </c>
      <c r="C293" s="520">
        <v>2282</v>
      </c>
      <c r="D293" s="417">
        <v>0</v>
      </c>
      <c r="E293" s="1441" t="s">
        <v>184</v>
      </c>
      <c r="F293" s="1425" t="s">
        <v>121</v>
      </c>
      <c r="G293" s="1474" t="s">
        <v>62</v>
      </c>
    </row>
    <row r="294" spans="1:7" ht="61.5" hidden="1" customHeight="1">
      <c r="A294" s="390"/>
      <c r="B294" s="72"/>
      <c r="C294" s="492"/>
      <c r="D294" s="12" t="s">
        <v>102</v>
      </c>
      <c r="E294" s="1424"/>
      <c r="F294" s="1302"/>
      <c r="G294" s="1331"/>
    </row>
    <row r="295" spans="1:7" ht="39.75" hidden="1" customHeight="1">
      <c r="A295" s="391" t="s">
        <v>186</v>
      </c>
      <c r="B295" s="6"/>
      <c r="C295" s="4"/>
      <c r="D295" s="199">
        <f>D293</f>
        <v>0</v>
      </c>
      <c r="E295" s="4"/>
      <c r="F295" s="4"/>
      <c r="G295" s="332"/>
    </row>
    <row r="296" spans="1:7" ht="62.25" hidden="1" customHeight="1">
      <c r="A296" s="1245" t="s">
        <v>103</v>
      </c>
      <c r="B296" s="1695" t="s">
        <v>41</v>
      </c>
      <c r="C296" s="1267">
        <v>3110</v>
      </c>
      <c r="D296" s="34">
        <f>6453000-6453000</f>
        <v>0</v>
      </c>
      <c r="E296" s="1253" t="s">
        <v>112</v>
      </c>
      <c r="F296" s="1253" t="s">
        <v>121</v>
      </c>
      <c r="G296" s="1375" t="s">
        <v>162</v>
      </c>
    </row>
    <row r="297" spans="1:7" ht="111.75" hidden="1" customHeight="1">
      <c r="A297" s="1246"/>
      <c r="B297" s="1696"/>
      <c r="C297" s="1576"/>
      <c r="D297" s="42" t="s">
        <v>159</v>
      </c>
      <c r="E297" s="1269"/>
      <c r="F297" s="1269"/>
      <c r="G297" s="1387"/>
    </row>
    <row r="298" spans="1:7" ht="28.5" hidden="1" customHeight="1">
      <c r="A298" s="373" t="s">
        <v>104</v>
      </c>
      <c r="B298" s="1696"/>
      <c r="C298" s="1576"/>
      <c r="D298" s="34">
        <f>3988108.95-3988108.95</f>
        <v>0</v>
      </c>
      <c r="E298" s="1269"/>
      <c r="F298" s="1269"/>
      <c r="G298" s="1375" t="s">
        <v>62</v>
      </c>
    </row>
    <row r="299" spans="1:7" ht="15.75" hidden="1" customHeight="1">
      <c r="A299" s="392"/>
      <c r="B299" s="1696"/>
      <c r="C299" s="1576"/>
      <c r="D299" s="42" t="s">
        <v>159</v>
      </c>
      <c r="E299" s="1269"/>
      <c r="F299" s="1269"/>
      <c r="G299" s="1387"/>
    </row>
    <row r="300" spans="1:7" ht="31.5" hidden="1" customHeight="1">
      <c r="A300" s="373" t="s">
        <v>166</v>
      </c>
      <c r="B300" s="1696"/>
      <c r="C300" s="1576"/>
      <c r="D300" s="34">
        <v>0</v>
      </c>
      <c r="E300" s="1269"/>
      <c r="F300" s="1269"/>
      <c r="G300" s="1387"/>
    </row>
    <row r="301" spans="1:7" ht="35.25" hidden="1" customHeight="1">
      <c r="A301" s="393"/>
      <c r="B301" s="1696"/>
      <c r="C301" s="1576"/>
      <c r="D301" s="42" t="s">
        <v>167</v>
      </c>
      <c r="E301" s="1269"/>
      <c r="F301" s="1269"/>
      <c r="G301" s="1387"/>
    </row>
    <row r="302" spans="1:7" ht="30" hidden="1" customHeight="1">
      <c r="A302" s="457" t="s">
        <v>105</v>
      </c>
      <c r="B302" s="1696"/>
      <c r="C302" s="1576"/>
      <c r="D302" s="34">
        <f>4434672-4434672</f>
        <v>0</v>
      </c>
      <c r="E302" s="1269"/>
      <c r="F302" s="1269"/>
      <c r="G302" s="1387"/>
    </row>
    <row r="303" spans="1:7" ht="25.5" hidden="1" customHeight="1">
      <c r="A303" s="458"/>
      <c r="B303" s="1696"/>
      <c r="C303" s="1576"/>
      <c r="D303" s="42" t="s">
        <v>159</v>
      </c>
      <c r="E303" s="1269"/>
      <c r="F303" s="1269"/>
      <c r="G303" s="1387"/>
    </row>
    <row r="304" spans="1:7" ht="36.75" hidden="1" customHeight="1">
      <c r="A304" s="373" t="s">
        <v>173</v>
      </c>
      <c r="B304" s="1696"/>
      <c r="C304" s="1576"/>
      <c r="D304" s="34">
        <v>0</v>
      </c>
      <c r="E304" s="1269"/>
      <c r="F304" s="1269"/>
      <c r="G304" s="1387"/>
    </row>
    <row r="305" spans="1:7" ht="36.75" hidden="1" customHeight="1">
      <c r="A305" s="394"/>
      <c r="B305" s="1696"/>
      <c r="C305" s="1576"/>
      <c r="D305" s="90" t="s">
        <v>168</v>
      </c>
      <c r="E305" s="1269"/>
      <c r="F305" s="1269"/>
      <c r="G305" s="1387"/>
    </row>
    <row r="306" spans="1:7" ht="26.25" hidden="1" customHeight="1">
      <c r="A306" s="457" t="s">
        <v>106</v>
      </c>
      <c r="B306" s="1696"/>
      <c r="C306" s="1576"/>
      <c r="D306" s="34">
        <f>13601246.4-13601246.4</f>
        <v>0</v>
      </c>
      <c r="E306" s="1269"/>
      <c r="F306" s="1269"/>
      <c r="G306" s="1387"/>
    </row>
    <row r="307" spans="1:7" ht="33.75" hidden="1" customHeight="1">
      <c r="A307" s="458"/>
      <c r="B307" s="1696"/>
      <c r="C307" s="1576"/>
      <c r="D307" s="42" t="s">
        <v>159</v>
      </c>
      <c r="E307" s="1269"/>
      <c r="F307" s="1269"/>
      <c r="G307" s="1387"/>
    </row>
    <row r="308" spans="1:7" ht="33.75" hidden="1" customHeight="1">
      <c r="A308" s="373" t="s">
        <v>174</v>
      </c>
      <c r="B308" s="1696"/>
      <c r="C308" s="1576"/>
      <c r="D308" s="34">
        <v>0</v>
      </c>
      <c r="E308" s="1269"/>
      <c r="F308" s="1269"/>
      <c r="G308" s="1387"/>
    </row>
    <row r="309" spans="1:7" ht="33.75" hidden="1" customHeight="1">
      <c r="A309" s="458"/>
      <c r="B309" s="1696"/>
      <c r="C309" s="1576"/>
      <c r="D309" s="90" t="s">
        <v>169</v>
      </c>
      <c r="E309" s="1269"/>
      <c r="F309" s="1269"/>
      <c r="G309" s="1376"/>
    </row>
    <row r="310" spans="1:7" ht="48" hidden="1" customHeight="1">
      <c r="A310" s="457" t="s">
        <v>107</v>
      </c>
      <c r="B310" s="1696"/>
      <c r="C310" s="1576"/>
      <c r="D310" s="34">
        <f>4019652-4019652</f>
        <v>0</v>
      </c>
      <c r="E310" s="1269"/>
      <c r="F310" s="1269"/>
      <c r="G310" s="1375" t="s">
        <v>162</v>
      </c>
    </row>
    <row r="311" spans="1:7" ht="101.25" hidden="1" customHeight="1">
      <c r="A311" s="458"/>
      <c r="B311" s="1697"/>
      <c r="C311" s="1268"/>
      <c r="D311" s="42" t="s">
        <v>159</v>
      </c>
      <c r="E311" s="1270"/>
      <c r="F311" s="1270"/>
      <c r="G311" s="1387"/>
    </row>
    <row r="312" spans="1:7" ht="43.5" hidden="1" customHeight="1">
      <c r="A312" s="394" t="s">
        <v>254</v>
      </c>
      <c r="B312" s="1290" t="s">
        <v>255</v>
      </c>
      <c r="C312" s="43">
        <v>3110</v>
      </c>
      <c r="D312" s="34">
        <v>0</v>
      </c>
      <c r="E312" s="463" t="s">
        <v>14</v>
      </c>
      <c r="F312" s="1422" t="s">
        <v>110</v>
      </c>
      <c r="G312" s="1338" t="s">
        <v>57</v>
      </c>
    </row>
    <row r="313" spans="1:7" ht="61.5" hidden="1" customHeight="1">
      <c r="A313" s="458"/>
      <c r="B313" s="1291"/>
      <c r="C313" s="43"/>
      <c r="D313" s="41" t="s">
        <v>82</v>
      </c>
      <c r="E313" s="463" t="s">
        <v>113</v>
      </c>
      <c r="F313" s="1415"/>
      <c r="G313" s="1339"/>
    </row>
    <row r="314" spans="1:7" ht="75.75" hidden="1" customHeight="1">
      <c r="A314" s="373" t="s">
        <v>44</v>
      </c>
      <c r="B314" s="1290" t="s">
        <v>43</v>
      </c>
      <c r="C314" s="1681">
        <v>3110</v>
      </c>
      <c r="D314" s="34">
        <f>6750000-6750000</f>
        <v>0</v>
      </c>
      <c r="E314" s="1422" t="s">
        <v>114</v>
      </c>
      <c r="F314" s="1422" t="s">
        <v>110</v>
      </c>
      <c r="G314" s="1338" t="s">
        <v>163</v>
      </c>
    </row>
    <row r="315" spans="1:7" ht="97.5" hidden="1" customHeight="1">
      <c r="A315" s="368"/>
      <c r="B315" s="1291"/>
      <c r="C315" s="1652"/>
      <c r="D315" s="41" t="s">
        <v>159</v>
      </c>
      <c r="E315" s="1415"/>
      <c r="F315" s="1415"/>
      <c r="G315" s="1339"/>
    </row>
    <row r="316" spans="1:7" ht="78.75" hidden="1" customHeight="1">
      <c r="A316" s="394" t="s">
        <v>45</v>
      </c>
      <c r="B316" s="1290" t="s">
        <v>46</v>
      </c>
      <c r="C316" s="43">
        <v>3110</v>
      </c>
      <c r="D316" s="34">
        <f>3960000-3960000</f>
        <v>0</v>
      </c>
      <c r="E316" s="450" t="s">
        <v>14</v>
      </c>
      <c r="F316" s="450" t="s">
        <v>31</v>
      </c>
      <c r="G316" s="1338" t="s">
        <v>163</v>
      </c>
    </row>
    <row r="317" spans="1:7" ht="93.75" hidden="1" customHeight="1">
      <c r="A317" s="458"/>
      <c r="B317" s="1291"/>
      <c r="C317" s="43"/>
      <c r="D317" s="41" t="s">
        <v>160</v>
      </c>
      <c r="E317" s="449" t="s">
        <v>113</v>
      </c>
      <c r="F317" s="449"/>
      <c r="G317" s="1339"/>
    </row>
    <row r="318" spans="1:7" ht="27" hidden="1" customHeight="1">
      <c r="A318" s="394" t="s">
        <v>53</v>
      </c>
      <c r="B318" s="1290" t="s">
        <v>47</v>
      </c>
      <c r="C318" s="509">
        <v>3110</v>
      </c>
      <c r="D318" s="146">
        <f>6128320.65+2659727.35-8788048</f>
        <v>0</v>
      </c>
      <c r="E318" s="450" t="s">
        <v>14</v>
      </c>
      <c r="F318" s="450" t="s">
        <v>110</v>
      </c>
      <c r="G318" s="1338" t="s">
        <v>62</v>
      </c>
    </row>
    <row r="319" spans="1:7" ht="60" hidden="1" customHeight="1">
      <c r="A319" s="458"/>
      <c r="B319" s="1291"/>
      <c r="C319" s="475"/>
      <c r="D319" s="41" t="s">
        <v>352</v>
      </c>
      <c r="E319" s="450" t="s">
        <v>113</v>
      </c>
      <c r="F319" s="450"/>
      <c r="G319" s="1339"/>
    </row>
    <row r="320" spans="1:7" ht="34.5" hidden="1" customHeight="1">
      <c r="A320" s="394" t="s">
        <v>42</v>
      </c>
      <c r="B320" s="1290" t="s">
        <v>55</v>
      </c>
      <c r="C320" s="43">
        <v>3110</v>
      </c>
      <c r="D320" s="79">
        <v>0</v>
      </c>
      <c r="E320" s="448" t="s">
        <v>268</v>
      </c>
      <c r="F320" s="448" t="s">
        <v>31</v>
      </c>
      <c r="G320" s="1338" t="s">
        <v>62</v>
      </c>
    </row>
    <row r="321" spans="1:7" ht="43.5" hidden="1" customHeight="1">
      <c r="A321" s="458"/>
      <c r="B321" s="1291"/>
      <c r="C321" s="475"/>
      <c r="D321" s="41" t="s">
        <v>336</v>
      </c>
      <c r="E321" s="449"/>
      <c r="F321" s="449"/>
      <c r="G321" s="1339"/>
    </row>
    <row r="322" spans="1:7" ht="33.75" hidden="1" customHeight="1">
      <c r="A322" s="394" t="s">
        <v>222</v>
      </c>
      <c r="B322" s="1290" t="s">
        <v>220</v>
      </c>
      <c r="C322" s="43">
        <v>3110</v>
      </c>
      <c r="D322" s="74">
        <v>0</v>
      </c>
      <c r="E322" s="450" t="s">
        <v>14</v>
      </c>
      <c r="F322" s="450" t="s">
        <v>111</v>
      </c>
      <c r="G322" s="481" t="s">
        <v>215</v>
      </c>
    </row>
    <row r="323" spans="1:7" ht="43.5" hidden="1" customHeight="1">
      <c r="A323" s="394"/>
      <c r="B323" s="1291"/>
      <c r="C323" s="43"/>
      <c r="D323" s="41" t="s">
        <v>221</v>
      </c>
      <c r="E323" s="450"/>
      <c r="F323" s="450"/>
      <c r="G323" s="481"/>
    </row>
    <row r="324" spans="1:7" ht="26.25" hidden="1" customHeight="1">
      <c r="A324" s="1380" t="s">
        <v>129</v>
      </c>
      <c r="B324" s="1290" t="s">
        <v>118</v>
      </c>
      <c r="C324" s="43">
        <v>3110</v>
      </c>
      <c r="D324" s="79">
        <v>0</v>
      </c>
      <c r="E324" s="448" t="s">
        <v>14</v>
      </c>
      <c r="F324" s="448" t="s">
        <v>29</v>
      </c>
      <c r="G324" s="1338" t="s">
        <v>57</v>
      </c>
    </row>
    <row r="325" spans="1:7" ht="39" hidden="1" customHeight="1">
      <c r="A325" s="1381"/>
      <c r="B325" s="1291"/>
      <c r="C325" s="475"/>
      <c r="D325" s="41" t="s">
        <v>249</v>
      </c>
      <c r="E325" s="449"/>
      <c r="F325" s="449"/>
      <c r="G325" s="1339"/>
    </row>
    <row r="326" spans="1:7" ht="26.25" hidden="1" customHeight="1">
      <c r="A326" s="1317" t="s">
        <v>251</v>
      </c>
      <c r="B326" s="107" t="s">
        <v>250</v>
      </c>
      <c r="C326" s="1309">
        <v>3110</v>
      </c>
      <c r="D326" s="108">
        <v>0</v>
      </c>
      <c r="E326" s="1309" t="s">
        <v>268</v>
      </c>
      <c r="F326" s="459" t="s">
        <v>279</v>
      </c>
      <c r="G326" s="488" t="s">
        <v>57</v>
      </c>
    </row>
    <row r="327" spans="1:7" ht="44.25" hidden="1" customHeight="1">
      <c r="A327" s="1467"/>
      <c r="B327" s="432"/>
      <c r="C327" s="1263"/>
      <c r="D327" s="127" t="s">
        <v>335</v>
      </c>
      <c r="E327" s="1263"/>
      <c r="F327" s="128"/>
      <c r="G327" s="340"/>
    </row>
    <row r="328" spans="1:7" ht="52.5" hidden="1" customHeight="1">
      <c r="A328" s="1317" t="s">
        <v>616</v>
      </c>
      <c r="B328" s="1463" t="s">
        <v>615</v>
      </c>
      <c r="C328" s="1309">
        <v>3110</v>
      </c>
      <c r="D328" s="108">
        <v>25000000</v>
      </c>
      <c r="E328" s="1263" t="s">
        <v>512</v>
      </c>
      <c r="F328" s="1479" t="s">
        <v>31</v>
      </c>
      <c r="G328" s="1362" t="s">
        <v>625</v>
      </c>
    </row>
    <row r="329" spans="1:7" ht="228.75" hidden="1" customHeight="1">
      <c r="A329" s="1467"/>
      <c r="B329" s="1464"/>
      <c r="C329" s="1263"/>
      <c r="D329" s="110" t="s">
        <v>626</v>
      </c>
      <c r="E329" s="1264"/>
      <c r="F329" s="1480"/>
      <c r="G329" s="1363"/>
    </row>
    <row r="330" spans="1:7" ht="34.5" hidden="1" customHeight="1">
      <c r="A330" s="457" t="s">
        <v>109</v>
      </c>
      <c r="B330" s="1290" t="s">
        <v>108</v>
      </c>
      <c r="C330" s="35">
        <v>3110</v>
      </c>
      <c r="D330" s="146">
        <v>0</v>
      </c>
      <c r="E330" s="1301" t="s">
        <v>200</v>
      </c>
      <c r="F330" s="450" t="s">
        <v>342</v>
      </c>
      <c r="G330" s="1338" t="s">
        <v>57</v>
      </c>
    </row>
    <row r="331" spans="1:7" ht="42" hidden="1" customHeight="1">
      <c r="A331" s="458"/>
      <c r="B331" s="1291"/>
      <c r="C331" s="35"/>
      <c r="D331" s="12" t="s">
        <v>341</v>
      </c>
      <c r="E331" s="1302"/>
      <c r="F331" s="450"/>
      <c r="G331" s="1339"/>
    </row>
    <row r="332" spans="1:7" ht="42" hidden="1" customHeight="1">
      <c r="A332" s="395" t="s">
        <v>319</v>
      </c>
      <c r="B332" s="59" t="s">
        <v>280</v>
      </c>
      <c r="C332" s="466">
        <v>3110</v>
      </c>
      <c r="D332" s="140">
        <v>0</v>
      </c>
      <c r="E332" s="1397" t="s">
        <v>200</v>
      </c>
      <c r="F332" s="1301" t="s">
        <v>342</v>
      </c>
      <c r="G332" s="1375" t="s">
        <v>62</v>
      </c>
    </row>
    <row r="333" spans="1:7" ht="42" hidden="1" customHeight="1">
      <c r="A333" s="351"/>
      <c r="B333" s="14"/>
      <c r="C333" s="29"/>
      <c r="D333" s="131" t="s">
        <v>281</v>
      </c>
      <c r="E333" s="1398"/>
      <c r="F333" s="1302"/>
      <c r="G333" s="1376"/>
    </row>
    <row r="334" spans="1:7" ht="42" hidden="1" customHeight="1">
      <c r="A334" s="394" t="s">
        <v>344</v>
      </c>
      <c r="B334" s="59" t="s">
        <v>343</v>
      </c>
      <c r="C334" s="35">
        <v>3110</v>
      </c>
      <c r="D334" s="147">
        <v>0</v>
      </c>
      <c r="E334" s="1397" t="s">
        <v>200</v>
      </c>
      <c r="F334" s="450" t="s">
        <v>342</v>
      </c>
      <c r="G334" s="1375" t="s">
        <v>57</v>
      </c>
    </row>
    <row r="335" spans="1:7" ht="42" hidden="1" customHeight="1">
      <c r="A335" s="394"/>
      <c r="B335" s="503"/>
      <c r="C335" s="35"/>
      <c r="D335" s="131" t="s">
        <v>345</v>
      </c>
      <c r="E335" s="1398"/>
      <c r="F335" s="450"/>
      <c r="G335" s="1376"/>
    </row>
    <row r="336" spans="1:7" ht="52.5" hidden="1" customHeight="1">
      <c r="A336" s="373" t="s">
        <v>157</v>
      </c>
      <c r="B336" s="503" t="s">
        <v>156</v>
      </c>
      <c r="C336" s="507">
        <v>3110</v>
      </c>
      <c r="D336" s="34">
        <v>0</v>
      </c>
      <c r="E336" s="480" t="s">
        <v>184</v>
      </c>
      <c r="F336" s="450" t="s">
        <v>120</v>
      </c>
      <c r="G336" s="1338" t="s">
        <v>57</v>
      </c>
    </row>
    <row r="337" spans="1:7" ht="42" hidden="1" customHeight="1">
      <c r="A337" s="368"/>
      <c r="B337" s="503"/>
      <c r="C337" s="35"/>
      <c r="D337" s="12" t="s">
        <v>158</v>
      </c>
      <c r="E337" s="480"/>
      <c r="F337" s="450"/>
      <c r="G337" s="1339"/>
    </row>
    <row r="338" spans="1:7" ht="70.5" hidden="1" customHeight="1">
      <c r="A338" s="1245" t="s">
        <v>54</v>
      </c>
      <c r="B338" s="10" t="s">
        <v>41</v>
      </c>
      <c r="C338" s="1293">
        <v>3110</v>
      </c>
      <c r="D338" s="36">
        <f>12915000-12915000</f>
        <v>0</v>
      </c>
      <c r="E338" s="1301" t="s">
        <v>112</v>
      </c>
      <c r="F338" s="1422" t="s">
        <v>31</v>
      </c>
      <c r="G338" s="1322" t="s">
        <v>163</v>
      </c>
    </row>
    <row r="339" spans="1:7" ht="107.25" hidden="1" customHeight="1">
      <c r="A339" s="1246"/>
      <c r="B339" s="37"/>
      <c r="C339" s="1294"/>
      <c r="D339" s="46" t="s">
        <v>161</v>
      </c>
      <c r="E339" s="1302"/>
      <c r="F339" s="1415"/>
      <c r="G339" s="1323"/>
    </row>
    <row r="340" spans="1:7" ht="40.5" hidden="1" customHeight="1">
      <c r="A340" s="1245" t="s">
        <v>141</v>
      </c>
      <c r="B340" s="84" t="s">
        <v>142</v>
      </c>
      <c r="C340" s="1293">
        <v>3110</v>
      </c>
      <c r="D340" s="36">
        <v>0</v>
      </c>
      <c r="E340" s="1301" t="s">
        <v>122</v>
      </c>
      <c r="F340" s="1422" t="s">
        <v>121</v>
      </c>
      <c r="G340" s="482" t="s">
        <v>119</v>
      </c>
    </row>
    <row r="341" spans="1:7" ht="24" hidden="1" customHeight="1">
      <c r="A341" s="1246"/>
      <c r="B341" s="11"/>
      <c r="C341" s="1294"/>
      <c r="D341" s="46" t="s">
        <v>124</v>
      </c>
      <c r="E341" s="1302"/>
      <c r="F341" s="1415"/>
      <c r="G341" s="483"/>
    </row>
    <row r="342" spans="1:7" ht="40.5" hidden="1" customHeight="1">
      <c r="A342" s="1245" t="s">
        <v>340</v>
      </c>
      <c r="B342" s="1305" t="s">
        <v>140</v>
      </c>
      <c r="C342" s="1293">
        <v>3110</v>
      </c>
      <c r="D342" s="130">
        <v>0</v>
      </c>
      <c r="E342" s="1301" t="s">
        <v>122</v>
      </c>
      <c r="F342" s="1422" t="s">
        <v>111</v>
      </c>
      <c r="G342" s="482" t="s">
        <v>119</v>
      </c>
    </row>
    <row r="343" spans="1:7" ht="40.5" hidden="1" customHeight="1">
      <c r="A343" s="1246"/>
      <c r="B343" s="1384"/>
      <c r="C343" s="1294"/>
      <c r="D343" s="46" t="s">
        <v>271</v>
      </c>
      <c r="E343" s="1302"/>
      <c r="F343" s="1415"/>
      <c r="G343" s="483"/>
    </row>
    <row r="344" spans="1:7" ht="40.5" hidden="1" customHeight="1">
      <c r="A344" s="1245" t="s">
        <v>143</v>
      </c>
      <c r="B344" s="1290" t="s">
        <v>108</v>
      </c>
      <c r="C344" s="1293">
        <v>3110</v>
      </c>
      <c r="D344" s="36">
        <v>0</v>
      </c>
      <c r="E344" s="1301" t="s">
        <v>125</v>
      </c>
      <c r="F344" s="1422" t="s">
        <v>121</v>
      </c>
      <c r="G344" s="482" t="s">
        <v>119</v>
      </c>
    </row>
    <row r="345" spans="1:7" ht="40.5" hidden="1" customHeight="1">
      <c r="A345" s="1246"/>
      <c r="B345" s="1291"/>
      <c r="C345" s="1294"/>
      <c r="D345" s="46" t="s">
        <v>154</v>
      </c>
      <c r="E345" s="1302"/>
      <c r="F345" s="1415"/>
      <c r="G345" s="337"/>
    </row>
    <row r="346" spans="1:7" ht="27.75" hidden="1" customHeight="1">
      <c r="A346" s="331" t="s">
        <v>15</v>
      </c>
      <c r="B346" s="5"/>
      <c r="C346" s="4"/>
      <c r="D346" s="71">
        <f>D300+D304+D308+D312+D318+D320+D322+D324+D326+D328+D330+D336+D340+D342+D344+D332+D334</f>
        <v>25000000</v>
      </c>
      <c r="E346" s="4"/>
      <c r="F346" s="4"/>
      <c r="G346" s="332"/>
    </row>
    <row r="347" spans="1:7" ht="85.5" hidden="1" customHeight="1">
      <c r="A347" s="373" t="s">
        <v>71</v>
      </c>
      <c r="B347" s="13" t="s">
        <v>84</v>
      </c>
      <c r="C347" s="1475">
        <v>3122</v>
      </c>
      <c r="D347" s="57">
        <f>1300000-1300000</f>
        <v>0</v>
      </c>
      <c r="E347" s="1301" t="s">
        <v>79</v>
      </c>
      <c r="F347" s="1267" t="s">
        <v>29</v>
      </c>
      <c r="G347" s="1693" t="s">
        <v>162</v>
      </c>
    </row>
    <row r="348" spans="1:7" ht="95.25" hidden="1" customHeight="1">
      <c r="A348" s="368"/>
      <c r="B348" s="33"/>
      <c r="C348" s="1476"/>
      <c r="D348" s="51" t="s">
        <v>164</v>
      </c>
      <c r="E348" s="1302"/>
      <c r="F348" s="1268"/>
      <c r="G348" s="1694"/>
    </row>
    <row r="349" spans="1:7" ht="88.5" hidden="1" customHeight="1">
      <c r="A349" s="369" t="s">
        <v>70</v>
      </c>
      <c r="B349" s="13" t="s">
        <v>86</v>
      </c>
      <c r="C349" s="35">
        <v>3122</v>
      </c>
      <c r="D349" s="57">
        <f>20650000-20650000</f>
        <v>0</v>
      </c>
      <c r="E349" s="1301" t="s">
        <v>14</v>
      </c>
      <c r="F349" s="504" t="s">
        <v>29</v>
      </c>
      <c r="G349" s="1322" t="s">
        <v>162</v>
      </c>
    </row>
    <row r="350" spans="1:7" ht="82.5" hidden="1" customHeight="1">
      <c r="A350" s="396"/>
      <c r="B350" s="17"/>
      <c r="C350" s="35"/>
      <c r="D350" s="1" t="s">
        <v>164</v>
      </c>
      <c r="E350" s="1302"/>
      <c r="F350" s="504"/>
      <c r="G350" s="1323"/>
    </row>
    <row r="351" spans="1:7" ht="65.25" hidden="1" customHeight="1">
      <c r="A351" s="373" t="s">
        <v>72</v>
      </c>
      <c r="B351" s="13" t="s">
        <v>80</v>
      </c>
      <c r="C351" s="1691">
        <v>3122</v>
      </c>
      <c r="D351" s="57">
        <f>2590000-150000-2440000</f>
        <v>0</v>
      </c>
      <c r="E351" s="1301" t="s">
        <v>14</v>
      </c>
      <c r="F351" s="1301" t="s">
        <v>29</v>
      </c>
      <c r="G351" s="1322" t="s">
        <v>274</v>
      </c>
    </row>
    <row r="352" spans="1:7" ht="27.75" hidden="1" customHeight="1">
      <c r="A352" s="368"/>
      <c r="B352" s="32"/>
      <c r="C352" s="1692"/>
      <c r="D352" s="51" t="s">
        <v>273</v>
      </c>
      <c r="E352" s="1302"/>
      <c r="F352" s="1302"/>
      <c r="G352" s="1323"/>
    </row>
    <row r="353" spans="1:7" ht="93.75" hidden="1" customHeight="1">
      <c r="A353" s="373" t="s">
        <v>73</v>
      </c>
      <c r="B353" s="13" t="s">
        <v>81</v>
      </c>
      <c r="C353" s="1691">
        <v>3122</v>
      </c>
      <c r="D353" s="57">
        <f>850000-850000</f>
        <v>0</v>
      </c>
      <c r="E353" s="1301" t="s">
        <v>79</v>
      </c>
      <c r="F353" s="1301" t="s">
        <v>29</v>
      </c>
      <c r="G353" s="1322" t="s">
        <v>165</v>
      </c>
    </row>
    <row r="354" spans="1:7" ht="81" hidden="1" customHeight="1">
      <c r="A354" s="368"/>
      <c r="B354" s="14"/>
      <c r="C354" s="1692"/>
      <c r="D354" s="51" t="s">
        <v>164</v>
      </c>
      <c r="E354" s="1302"/>
      <c r="F354" s="1302"/>
      <c r="G354" s="1323"/>
    </row>
    <row r="355" spans="1:7" ht="63.75" hidden="1" customHeight="1">
      <c r="A355" s="373" t="s">
        <v>75</v>
      </c>
      <c r="B355" s="13" t="s">
        <v>115</v>
      </c>
      <c r="C355" s="1691">
        <v>3122</v>
      </c>
      <c r="D355" s="57">
        <f>27000-27000</f>
        <v>0</v>
      </c>
      <c r="E355" s="1301" t="s">
        <v>85</v>
      </c>
      <c r="F355" s="1301" t="s">
        <v>29</v>
      </c>
      <c r="G355" s="1322" t="s">
        <v>276</v>
      </c>
    </row>
    <row r="356" spans="1:7" ht="27" hidden="1" customHeight="1">
      <c r="A356" s="368"/>
      <c r="B356" s="32"/>
      <c r="C356" s="1692"/>
      <c r="D356" s="51" t="s">
        <v>275</v>
      </c>
      <c r="E356" s="1302"/>
      <c r="F356" s="1302"/>
      <c r="G356" s="1323"/>
    </row>
    <row r="357" spans="1:7" ht="75" hidden="1" customHeight="1">
      <c r="A357" s="373" t="s">
        <v>74</v>
      </c>
      <c r="B357" s="13" t="s">
        <v>76</v>
      </c>
      <c r="C357" s="1691">
        <v>3122</v>
      </c>
      <c r="D357" s="57">
        <f>67500-67500</f>
        <v>0</v>
      </c>
      <c r="E357" s="1301" t="s">
        <v>85</v>
      </c>
      <c r="F357" s="1301" t="s">
        <v>29</v>
      </c>
      <c r="G357" s="1322" t="s">
        <v>276</v>
      </c>
    </row>
    <row r="358" spans="1:7" ht="26.25" hidden="1" customHeight="1">
      <c r="A358" s="379"/>
      <c r="B358" s="32"/>
      <c r="C358" s="1692"/>
      <c r="D358" s="51" t="s">
        <v>277</v>
      </c>
      <c r="E358" s="1302"/>
      <c r="F358" s="1302"/>
      <c r="G358" s="1323"/>
    </row>
    <row r="359" spans="1:7" ht="55.5" hidden="1" customHeight="1">
      <c r="A359" s="373" t="s">
        <v>77</v>
      </c>
      <c r="B359" s="13" t="s">
        <v>78</v>
      </c>
      <c r="C359" s="1691">
        <v>3122</v>
      </c>
      <c r="D359" s="57">
        <f>15500-15500</f>
        <v>0</v>
      </c>
      <c r="E359" s="1301" t="s">
        <v>172</v>
      </c>
      <c r="F359" s="1301" t="s">
        <v>120</v>
      </c>
      <c r="G359" s="1322" t="s">
        <v>276</v>
      </c>
    </row>
    <row r="360" spans="1:7" ht="30.75" hidden="1" customHeight="1">
      <c r="A360" s="379"/>
      <c r="B360" s="32"/>
      <c r="C360" s="1692"/>
      <c r="D360" s="51" t="s">
        <v>278</v>
      </c>
      <c r="E360" s="1302"/>
      <c r="F360" s="1302"/>
      <c r="G360" s="1323"/>
    </row>
    <row r="361" spans="1:7" ht="35.25" hidden="1" customHeight="1">
      <c r="A361" s="397" t="s">
        <v>61</v>
      </c>
      <c r="B361" s="31"/>
      <c r="C361" s="30"/>
      <c r="D361" s="26">
        <f>D347+D349+D351+D353+D355+D357+D359</f>
        <v>0</v>
      </c>
      <c r="E361" s="30"/>
      <c r="F361" s="30"/>
      <c r="G361" s="398"/>
    </row>
    <row r="362" spans="1:7" ht="60" hidden="1" customHeight="1">
      <c r="A362" s="1317" t="s">
        <v>582</v>
      </c>
      <c r="B362" s="1489" t="s">
        <v>583</v>
      </c>
      <c r="C362" s="1309">
        <v>3122</v>
      </c>
      <c r="D362" s="108">
        <v>6899700</v>
      </c>
      <c r="E362" s="1309" t="s">
        <v>584</v>
      </c>
      <c r="F362" s="1465" t="s">
        <v>586</v>
      </c>
      <c r="G362" s="1362" t="s">
        <v>620</v>
      </c>
    </row>
    <row r="363" spans="1:7" ht="140.25" hidden="1" customHeight="1">
      <c r="A363" s="1467"/>
      <c r="B363" s="1490"/>
      <c r="C363" s="1263"/>
      <c r="D363" s="127" t="s">
        <v>585</v>
      </c>
      <c r="E363" s="1263"/>
      <c r="F363" s="1466"/>
      <c r="G363" s="1363"/>
    </row>
    <row r="364" spans="1:7" ht="35.25" hidden="1" customHeight="1">
      <c r="A364" s="399" t="s">
        <v>594</v>
      </c>
      <c r="B364" s="94"/>
      <c r="C364" s="95"/>
      <c r="D364" s="96">
        <f>D362</f>
        <v>6899700</v>
      </c>
      <c r="E364" s="95"/>
      <c r="F364" s="95"/>
      <c r="G364" s="400"/>
    </row>
    <row r="365" spans="1:7" ht="50.25" customHeight="1">
      <c r="A365" s="1688"/>
      <c r="B365" s="1689"/>
      <c r="C365" s="1689"/>
      <c r="D365" s="1689"/>
      <c r="E365" s="1689"/>
      <c r="F365" s="1689"/>
      <c r="G365" s="1690"/>
    </row>
    <row r="366" spans="1:7" ht="27" customHeight="1">
      <c r="A366" s="1481"/>
      <c r="B366" s="401"/>
      <c r="C366" s="402"/>
      <c r="D366" s="1482"/>
      <c r="E366" s="1482"/>
      <c r="F366" s="1482"/>
      <c r="G366" s="1483"/>
    </row>
    <row r="367" spans="1:7" ht="25.5" customHeight="1">
      <c r="A367" s="1481"/>
      <c r="B367" s="401"/>
      <c r="C367" s="403"/>
      <c r="D367" s="1484"/>
      <c r="E367" s="1484"/>
      <c r="F367" s="1484"/>
      <c r="G367" s="1485"/>
    </row>
    <row r="368" spans="1:7" ht="15.75">
      <c r="A368" s="404"/>
      <c r="B368" s="405"/>
      <c r="C368" s="401"/>
      <c r="D368" s="405"/>
      <c r="E368" s="406"/>
      <c r="F368" s="406"/>
      <c r="G368" s="407"/>
    </row>
    <row r="369" spans="1:7" ht="30" hidden="1" customHeight="1">
      <c r="A369" s="1481"/>
      <c r="B369" s="401"/>
      <c r="C369" s="402"/>
      <c r="D369" s="1482"/>
      <c r="E369" s="1482"/>
      <c r="F369" s="1482"/>
      <c r="G369" s="1483"/>
    </row>
    <row r="370" spans="1:7" ht="12.75" hidden="1" customHeight="1">
      <c r="A370" s="1481"/>
      <c r="B370" s="401"/>
      <c r="C370" s="403"/>
      <c r="D370" s="1484"/>
      <c r="E370" s="1484"/>
      <c r="F370" s="1484"/>
      <c r="G370" s="1485"/>
    </row>
    <row r="371" spans="1:7" ht="12.75" hidden="1" customHeight="1">
      <c r="A371" s="512"/>
      <c r="B371" s="401"/>
      <c r="C371" s="403"/>
      <c r="D371" s="513"/>
      <c r="E371" s="513"/>
      <c r="F371" s="513"/>
      <c r="G371" s="514"/>
    </row>
    <row r="372" spans="1:7" ht="21.75" hidden="1" customHeight="1">
      <c r="A372" s="1481"/>
      <c r="B372" s="401"/>
      <c r="C372" s="402"/>
      <c r="D372" s="1482"/>
      <c r="E372" s="1482"/>
      <c r="F372" s="1482"/>
      <c r="G372" s="1483"/>
    </row>
    <row r="373" spans="1:7" ht="12.75" customHeight="1">
      <c r="A373" s="1481"/>
      <c r="B373" s="401"/>
      <c r="C373" s="403"/>
      <c r="D373" s="1484"/>
      <c r="E373" s="1484"/>
      <c r="F373" s="1484"/>
      <c r="G373" s="1485"/>
    </row>
    <row r="374" spans="1:7" ht="12.75" customHeight="1" thickBot="1">
      <c r="A374" s="411"/>
      <c r="B374" s="412"/>
      <c r="C374" s="413"/>
      <c r="D374" s="414"/>
      <c r="E374" s="414"/>
      <c r="F374" s="414"/>
      <c r="G374" s="415"/>
    </row>
    <row r="375" spans="1:7">
      <c r="D375" s="422"/>
    </row>
  </sheetData>
  <mergeCells count="576">
    <mergeCell ref="A10:A11"/>
    <mergeCell ref="E10:E15"/>
    <mergeCell ref="F10:F15"/>
    <mergeCell ref="G10:G15"/>
    <mergeCell ref="A12:A13"/>
    <mergeCell ref="A14:A15"/>
    <mergeCell ref="F1:G1"/>
    <mergeCell ref="A3:G3"/>
    <mergeCell ref="A4:F4"/>
    <mergeCell ref="A5:G5"/>
    <mergeCell ref="B6:E6"/>
    <mergeCell ref="A7:G7"/>
    <mergeCell ref="G23:G24"/>
    <mergeCell ref="A25:A26"/>
    <mergeCell ref="B25:B26"/>
    <mergeCell ref="C25:C26"/>
    <mergeCell ref="E25:E26"/>
    <mergeCell ref="F25:F26"/>
    <mergeCell ref="G25:G26"/>
    <mergeCell ref="A16:A17"/>
    <mergeCell ref="E16:E21"/>
    <mergeCell ref="F16:F21"/>
    <mergeCell ref="A18:A19"/>
    <mergeCell ref="A20:A21"/>
    <mergeCell ref="A23:A24"/>
    <mergeCell ref="C23:C24"/>
    <mergeCell ref="E23:E24"/>
    <mergeCell ref="F23:F24"/>
    <mergeCell ref="F32:F39"/>
    <mergeCell ref="G32:G39"/>
    <mergeCell ref="A34:A35"/>
    <mergeCell ref="A36:A37"/>
    <mergeCell ref="A38:A39"/>
    <mergeCell ref="A27:A28"/>
    <mergeCell ref="C27:C28"/>
    <mergeCell ref="E27:E28"/>
    <mergeCell ref="F27:F28"/>
    <mergeCell ref="G27:G28"/>
    <mergeCell ref="A29:A30"/>
    <mergeCell ref="C29:C30"/>
    <mergeCell ref="E29:E30"/>
    <mergeCell ref="F29:F30"/>
    <mergeCell ref="G29:G30"/>
    <mergeCell ref="A40:A41"/>
    <mergeCell ref="B40:B47"/>
    <mergeCell ref="E40:E47"/>
    <mergeCell ref="A42:A43"/>
    <mergeCell ref="A44:A45"/>
    <mergeCell ref="A46:A47"/>
    <mergeCell ref="A32:A33"/>
    <mergeCell ref="B32:B37"/>
    <mergeCell ref="C32:C37"/>
    <mergeCell ref="E32:E39"/>
    <mergeCell ref="F50:F51"/>
    <mergeCell ref="G50:G51"/>
    <mergeCell ref="A52:A53"/>
    <mergeCell ref="E52:E53"/>
    <mergeCell ref="A54:A55"/>
    <mergeCell ref="E54:E55"/>
    <mergeCell ref="A48:A49"/>
    <mergeCell ref="B48:B55"/>
    <mergeCell ref="E48:E49"/>
    <mergeCell ref="A50:A51"/>
    <mergeCell ref="C50:C51"/>
    <mergeCell ref="E50:E51"/>
    <mergeCell ref="A57:A58"/>
    <mergeCell ref="C57:C58"/>
    <mergeCell ref="E57:E58"/>
    <mergeCell ref="F57:F58"/>
    <mergeCell ref="G57:G58"/>
    <mergeCell ref="A60:A61"/>
    <mergeCell ref="B60:B61"/>
    <mergeCell ref="C60:C61"/>
    <mergeCell ref="E60:E61"/>
    <mergeCell ref="F60:F61"/>
    <mergeCell ref="E65:E66"/>
    <mergeCell ref="E67:E68"/>
    <mergeCell ref="G67:G68"/>
    <mergeCell ref="G60:G61"/>
    <mergeCell ref="A62:A63"/>
    <mergeCell ref="B62:B63"/>
    <mergeCell ref="E62:E63"/>
    <mergeCell ref="F62:F63"/>
    <mergeCell ref="G62:G63"/>
    <mergeCell ref="A73:A74"/>
    <mergeCell ref="B73:B74"/>
    <mergeCell ref="C73:C74"/>
    <mergeCell ref="E73:E74"/>
    <mergeCell ref="F73:F74"/>
    <mergeCell ref="G73:G74"/>
    <mergeCell ref="A69:A70"/>
    <mergeCell ref="E69:E70"/>
    <mergeCell ref="F69:F70"/>
    <mergeCell ref="G69:G70"/>
    <mergeCell ref="E71:F72"/>
    <mergeCell ref="G71:G72"/>
    <mergeCell ref="E77:E78"/>
    <mergeCell ref="F77:F78"/>
    <mergeCell ref="G77:G78"/>
    <mergeCell ref="A79:A80"/>
    <mergeCell ref="E79:E80"/>
    <mergeCell ref="F79:F80"/>
    <mergeCell ref="G79:G80"/>
    <mergeCell ref="A75:A76"/>
    <mergeCell ref="B75:B76"/>
    <mergeCell ref="C75:C76"/>
    <mergeCell ref="E75:E76"/>
    <mergeCell ref="F75:F76"/>
    <mergeCell ref="G75:G76"/>
    <mergeCell ref="E85:E86"/>
    <mergeCell ref="F85:F86"/>
    <mergeCell ref="G85:G86"/>
    <mergeCell ref="E87:E88"/>
    <mergeCell ref="F87:F88"/>
    <mergeCell ref="E89:E90"/>
    <mergeCell ref="G89:G90"/>
    <mergeCell ref="E81:E82"/>
    <mergeCell ref="F81:F82"/>
    <mergeCell ref="G81:G82"/>
    <mergeCell ref="E83:E84"/>
    <mergeCell ref="F83:F84"/>
    <mergeCell ref="G83:G84"/>
    <mergeCell ref="A97:A98"/>
    <mergeCell ref="E97:E98"/>
    <mergeCell ref="G97:G98"/>
    <mergeCell ref="A99:A100"/>
    <mergeCell ref="G99:G100"/>
    <mergeCell ref="A101:A102"/>
    <mergeCell ref="G101:G102"/>
    <mergeCell ref="E91:E92"/>
    <mergeCell ref="G91:G92"/>
    <mergeCell ref="E93:E94"/>
    <mergeCell ref="G93:G94"/>
    <mergeCell ref="A95:A96"/>
    <mergeCell ref="B95:B96"/>
    <mergeCell ref="E95:E96"/>
    <mergeCell ref="G95:G96"/>
    <mergeCell ref="E103:E104"/>
    <mergeCell ref="F103:F104"/>
    <mergeCell ref="G103:G104"/>
    <mergeCell ref="E105:E106"/>
    <mergeCell ref="G105:G106"/>
    <mergeCell ref="A107:A108"/>
    <mergeCell ref="B107:B108"/>
    <mergeCell ref="C107:C108"/>
    <mergeCell ref="E107:E108"/>
    <mergeCell ref="F107:F108"/>
    <mergeCell ref="A113:A114"/>
    <mergeCell ref="B113:B114"/>
    <mergeCell ref="C113:C114"/>
    <mergeCell ref="E113:E114"/>
    <mergeCell ref="F113:F114"/>
    <mergeCell ref="G113:G114"/>
    <mergeCell ref="G107:G108"/>
    <mergeCell ref="A109:A110"/>
    <mergeCell ref="B109:B110"/>
    <mergeCell ref="E109:E110"/>
    <mergeCell ref="G109:G110"/>
    <mergeCell ref="E111:E112"/>
    <mergeCell ref="G111:G112"/>
    <mergeCell ref="E117:E118"/>
    <mergeCell ref="G117:G118"/>
    <mergeCell ref="G119:G120"/>
    <mergeCell ref="G121:G122"/>
    <mergeCell ref="E123:E124"/>
    <mergeCell ref="G123:G124"/>
    <mergeCell ref="A115:A116"/>
    <mergeCell ref="B115:B116"/>
    <mergeCell ref="C115:C116"/>
    <mergeCell ref="E115:E116"/>
    <mergeCell ref="F115:F116"/>
    <mergeCell ref="G115:G116"/>
    <mergeCell ref="E131:E132"/>
    <mergeCell ref="F131:F132"/>
    <mergeCell ref="G131:G132"/>
    <mergeCell ref="A133:A134"/>
    <mergeCell ref="B133:B134"/>
    <mergeCell ref="C133:C134"/>
    <mergeCell ref="E133:E134"/>
    <mergeCell ref="F133:F134"/>
    <mergeCell ref="E125:E126"/>
    <mergeCell ref="G125:G126"/>
    <mergeCell ref="E127:E128"/>
    <mergeCell ref="G127:G128"/>
    <mergeCell ref="E129:E130"/>
    <mergeCell ref="G129:G130"/>
    <mergeCell ref="A136:A137"/>
    <mergeCell ref="C140:C141"/>
    <mergeCell ref="E140:E141"/>
    <mergeCell ref="F140:F141"/>
    <mergeCell ref="G140:G141"/>
    <mergeCell ref="A142:A143"/>
    <mergeCell ref="B142:B143"/>
    <mergeCell ref="C142:C143"/>
    <mergeCell ref="E142:E143"/>
    <mergeCell ref="F142:F143"/>
    <mergeCell ref="E146:E147"/>
    <mergeCell ref="F146:F147"/>
    <mergeCell ref="G146:G147"/>
    <mergeCell ref="B148:B149"/>
    <mergeCell ref="E148:E149"/>
    <mergeCell ref="G148:G149"/>
    <mergeCell ref="G142:G143"/>
    <mergeCell ref="A144:A145"/>
    <mergeCell ref="C144:C145"/>
    <mergeCell ref="E144:E145"/>
    <mergeCell ref="F144:F145"/>
    <mergeCell ref="G144:G145"/>
    <mergeCell ref="A154:A155"/>
    <mergeCell ref="B154:B155"/>
    <mergeCell ref="E154:E155"/>
    <mergeCell ref="A156:A157"/>
    <mergeCell ref="B156:B157"/>
    <mergeCell ref="E156:E157"/>
    <mergeCell ref="A150:A151"/>
    <mergeCell ref="E150:E151"/>
    <mergeCell ref="G150:G151"/>
    <mergeCell ref="A152:A153"/>
    <mergeCell ref="E152:E153"/>
    <mergeCell ref="G152:G153"/>
    <mergeCell ref="A162:A163"/>
    <mergeCell ref="C162:C163"/>
    <mergeCell ref="E162:E163"/>
    <mergeCell ref="F162:F163"/>
    <mergeCell ref="A164:A165"/>
    <mergeCell ref="E164:E165"/>
    <mergeCell ref="A158:A159"/>
    <mergeCell ref="B158:B159"/>
    <mergeCell ref="E158:E159"/>
    <mergeCell ref="A160:A161"/>
    <mergeCell ref="B160:B161"/>
    <mergeCell ref="E160:E161"/>
    <mergeCell ref="A172:A173"/>
    <mergeCell ref="E172:E173"/>
    <mergeCell ref="A174:A175"/>
    <mergeCell ref="E174:E175"/>
    <mergeCell ref="A176:A177"/>
    <mergeCell ref="B176:B177"/>
    <mergeCell ref="C176:C177"/>
    <mergeCell ref="E176:E177"/>
    <mergeCell ref="G164:G165"/>
    <mergeCell ref="C166:C167"/>
    <mergeCell ref="E166:E167"/>
    <mergeCell ref="F166:F167"/>
    <mergeCell ref="G168:G169"/>
    <mergeCell ref="C170:C171"/>
    <mergeCell ref="E170:E171"/>
    <mergeCell ref="F170:F171"/>
    <mergeCell ref="A180:A181"/>
    <mergeCell ref="B180:B181"/>
    <mergeCell ref="C180:C181"/>
    <mergeCell ref="E180:E181"/>
    <mergeCell ref="F180:F181"/>
    <mergeCell ref="G180:G181"/>
    <mergeCell ref="F176:F177"/>
    <mergeCell ref="G176:G177"/>
    <mergeCell ref="A178:A179"/>
    <mergeCell ref="B178:B179"/>
    <mergeCell ref="C178:C179"/>
    <mergeCell ref="E178:E179"/>
    <mergeCell ref="F178:F179"/>
    <mergeCell ref="G178:G179"/>
    <mergeCell ref="A182:A183"/>
    <mergeCell ref="B182:B183"/>
    <mergeCell ref="E182:E183"/>
    <mergeCell ref="F182:F183"/>
    <mergeCell ref="G182:G183"/>
    <mergeCell ref="A184:A185"/>
    <mergeCell ref="B184:B185"/>
    <mergeCell ref="E184:E185"/>
    <mergeCell ref="G184:G185"/>
    <mergeCell ref="A190:A191"/>
    <mergeCell ref="E190:E191"/>
    <mergeCell ref="F190:F191"/>
    <mergeCell ref="G190:G191"/>
    <mergeCell ref="A192:A193"/>
    <mergeCell ref="E192:E193"/>
    <mergeCell ref="F192:F193"/>
    <mergeCell ref="G192:G193"/>
    <mergeCell ref="A186:A187"/>
    <mergeCell ref="B186:B187"/>
    <mergeCell ref="E186:E187"/>
    <mergeCell ref="G186:G187"/>
    <mergeCell ref="A188:A189"/>
    <mergeCell ref="E188:E189"/>
    <mergeCell ref="F188:F189"/>
    <mergeCell ref="G188:G189"/>
    <mergeCell ref="F198:F199"/>
    <mergeCell ref="G198:G199"/>
    <mergeCell ref="A200:A201"/>
    <mergeCell ref="F200:F201"/>
    <mergeCell ref="G200:G201"/>
    <mergeCell ref="G202:G203"/>
    <mergeCell ref="A194:A195"/>
    <mergeCell ref="E194:E195"/>
    <mergeCell ref="G194:G195"/>
    <mergeCell ref="A196:A197"/>
    <mergeCell ref="C196:C197"/>
    <mergeCell ref="E196:E197"/>
    <mergeCell ref="F196:F197"/>
    <mergeCell ref="G196:G197"/>
    <mergeCell ref="A210:A211"/>
    <mergeCell ref="B210:B211"/>
    <mergeCell ref="C210:C211"/>
    <mergeCell ref="E210:E211"/>
    <mergeCell ref="F210:F211"/>
    <mergeCell ref="G210:G211"/>
    <mergeCell ref="E204:E205"/>
    <mergeCell ref="G204:G205"/>
    <mergeCell ref="E206:E207"/>
    <mergeCell ref="G206:G207"/>
    <mergeCell ref="A208:A209"/>
    <mergeCell ref="E208:E209"/>
    <mergeCell ref="F208:F209"/>
    <mergeCell ref="G208:G209"/>
    <mergeCell ref="G214:G215"/>
    <mergeCell ref="A216:A217"/>
    <mergeCell ref="B216:B217"/>
    <mergeCell ref="C216:C217"/>
    <mergeCell ref="E216:E217"/>
    <mergeCell ref="F216:F217"/>
    <mergeCell ref="G216:G217"/>
    <mergeCell ref="B212:B213"/>
    <mergeCell ref="C212:C213"/>
    <mergeCell ref="E212:E213"/>
    <mergeCell ref="F212:F213"/>
    <mergeCell ref="G212:G213"/>
    <mergeCell ref="A214:A215"/>
    <mergeCell ref="B214:B215"/>
    <mergeCell ref="C214:C215"/>
    <mergeCell ref="E214:E215"/>
    <mergeCell ref="F214:F215"/>
    <mergeCell ref="E218:E219"/>
    <mergeCell ref="G218:G219"/>
    <mergeCell ref="E220:E221"/>
    <mergeCell ref="G220:G221"/>
    <mergeCell ref="G222:G223"/>
    <mergeCell ref="A224:A225"/>
    <mergeCell ref="B224:B225"/>
    <mergeCell ref="E224:E225"/>
    <mergeCell ref="F224:F225"/>
    <mergeCell ref="G224:G225"/>
    <mergeCell ref="A226:A227"/>
    <mergeCell ref="B226:B227"/>
    <mergeCell ref="E226:E227"/>
    <mergeCell ref="F226:F227"/>
    <mergeCell ref="G226:G227"/>
    <mergeCell ref="A228:A229"/>
    <mergeCell ref="B228:B229"/>
    <mergeCell ref="C228:C229"/>
    <mergeCell ref="E228:E229"/>
    <mergeCell ref="F228:F229"/>
    <mergeCell ref="F240:F241"/>
    <mergeCell ref="G240:G241"/>
    <mergeCell ref="A242:A243"/>
    <mergeCell ref="B242:B243"/>
    <mergeCell ref="E242:E243"/>
    <mergeCell ref="F242:F243"/>
    <mergeCell ref="G242:G243"/>
    <mergeCell ref="G228:G229"/>
    <mergeCell ref="G236:G237"/>
    <mergeCell ref="A238:A239"/>
    <mergeCell ref="B238:B239"/>
    <mergeCell ref="C238:C239"/>
    <mergeCell ref="E238:E239"/>
    <mergeCell ref="F238:F239"/>
    <mergeCell ref="G238:G239"/>
    <mergeCell ref="A248:A249"/>
    <mergeCell ref="B248:B249"/>
    <mergeCell ref="C248:C249"/>
    <mergeCell ref="E248:E249"/>
    <mergeCell ref="F248:F249"/>
    <mergeCell ref="G248:G249"/>
    <mergeCell ref="A244:A245"/>
    <mergeCell ref="F244:F245"/>
    <mergeCell ref="G244:G245"/>
    <mergeCell ref="A246:A247"/>
    <mergeCell ref="B246:B247"/>
    <mergeCell ref="C246:C247"/>
    <mergeCell ref="E246:E247"/>
    <mergeCell ref="F246:F247"/>
    <mergeCell ref="G246:G247"/>
    <mergeCell ref="A250:A251"/>
    <mergeCell ref="C250:C251"/>
    <mergeCell ref="E250:E251"/>
    <mergeCell ref="F250:F251"/>
    <mergeCell ref="G250:G251"/>
    <mergeCell ref="A252:A253"/>
    <mergeCell ref="B252:B253"/>
    <mergeCell ref="C252:C253"/>
    <mergeCell ref="E252:E253"/>
    <mergeCell ref="F252:F253"/>
    <mergeCell ref="A256:A257"/>
    <mergeCell ref="B256:B257"/>
    <mergeCell ref="C256:C257"/>
    <mergeCell ref="E256:E257"/>
    <mergeCell ref="F256:F257"/>
    <mergeCell ref="G256:G257"/>
    <mergeCell ref="G252:G253"/>
    <mergeCell ref="A254:A255"/>
    <mergeCell ref="B254:B255"/>
    <mergeCell ref="C254:C255"/>
    <mergeCell ref="E254:E255"/>
    <mergeCell ref="F254:F255"/>
    <mergeCell ref="G254:G255"/>
    <mergeCell ref="A264:A265"/>
    <mergeCell ref="B264:B265"/>
    <mergeCell ref="C264:C265"/>
    <mergeCell ref="E264:E265"/>
    <mergeCell ref="F264:F265"/>
    <mergeCell ref="G264:G265"/>
    <mergeCell ref="E258:F259"/>
    <mergeCell ref="G258:G259"/>
    <mergeCell ref="E260:E261"/>
    <mergeCell ref="G260:G261"/>
    <mergeCell ref="E262:E263"/>
    <mergeCell ref="G262:G263"/>
    <mergeCell ref="E268:E269"/>
    <mergeCell ref="G268:G269"/>
    <mergeCell ref="E270:E271"/>
    <mergeCell ref="G270:G271"/>
    <mergeCell ref="E272:E273"/>
    <mergeCell ref="G272:G273"/>
    <mergeCell ref="A266:A267"/>
    <mergeCell ref="B266:B267"/>
    <mergeCell ref="C266:C267"/>
    <mergeCell ref="E266:E267"/>
    <mergeCell ref="F266:F267"/>
    <mergeCell ref="G266:G267"/>
    <mergeCell ref="A276:A277"/>
    <mergeCell ref="E276:E277"/>
    <mergeCell ref="G276:G277"/>
    <mergeCell ref="A278:A279"/>
    <mergeCell ref="B278:B279"/>
    <mergeCell ref="E278:E279"/>
    <mergeCell ref="G278:G279"/>
    <mergeCell ref="A274:A275"/>
    <mergeCell ref="B274:B275"/>
    <mergeCell ref="C274:C275"/>
    <mergeCell ref="E274:E275"/>
    <mergeCell ref="F274:F275"/>
    <mergeCell ref="G274:G275"/>
    <mergeCell ref="G286:G287"/>
    <mergeCell ref="A284:A285"/>
    <mergeCell ref="B284:B285"/>
    <mergeCell ref="C284:C285"/>
    <mergeCell ref="E284:E285"/>
    <mergeCell ref="F284:F285"/>
    <mergeCell ref="G284:G285"/>
    <mergeCell ref="E280:E281"/>
    <mergeCell ref="G280:G281"/>
    <mergeCell ref="A282:A283"/>
    <mergeCell ref="B282:B283"/>
    <mergeCell ref="E282:E283"/>
    <mergeCell ref="G282:G283"/>
    <mergeCell ref="A288:A289"/>
    <mergeCell ref="C288:C289"/>
    <mergeCell ref="E288:E289"/>
    <mergeCell ref="F288:F289"/>
    <mergeCell ref="A290:A291"/>
    <mergeCell ref="C290:C291"/>
    <mergeCell ref="E290:E291"/>
    <mergeCell ref="F290:F291"/>
    <mergeCell ref="A286:A287"/>
    <mergeCell ref="B286:B287"/>
    <mergeCell ref="C286:C287"/>
    <mergeCell ref="E286:E287"/>
    <mergeCell ref="F286:F287"/>
    <mergeCell ref="E293:E294"/>
    <mergeCell ref="F293:F294"/>
    <mergeCell ref="G293:G294"/>
    <mergeCell ref="A296:A297"/>
    <mergeCell ref="B296:B311"/>
    <mergeCell ref="C296:C311"/>
    <mergeCell ref="E296:E311"/>
    <mergeCell ref="F296:F311"/>
    <mergeCell ref="G296:G297"/>
    <mergeCell ref="G298:G309"/>
    <mergeCell ref="B316:B317"/>
    <mergeCell ref="G316:G317"/>
    <mergeCell ref="B318:B319"/>
    <mergeCell ref="G318:G319"/>
    <mergeCell ref="B320:B321"/>
    <mergeCell ref="G320:G321"/>
    <mergeCell ref="G310:G311"/>
    <mergeCell ref="B312:B313"/>
    <mergeCell ref="F312:F313"/>
    <mergeCell ref="G312:G313"/>
    <mergeCell ref="B314:B315"/>
    <mergeCell ref="C314:C315"/>
    <mergeCell ref="E314:E315"/>
    <mergeCell ref="F314:F315"/>
    <mergeCell ref="G314:G315"/>
    <mergeCell ref="A328:A329"/>
    <mergeCell ref="B328:B329"/>
    <mergeCell ref="C328:C329"/>
    <mergeCell ref="E328:E329"/>
    <mergeCell ref="F328:F329"/>
    <mergeCell ref="G328:G329"/>
    <mergeCell ref="B322:B323"/>
    <mergeCell ref="A324:A325"/>
    <mergeCell ref="B324:B325"/>
    <mergeCell ref="G324:G325"/>
    <mergeCell ref="A326:A327"/>
    <mergeCell ref="C326:C327"/>
    <mergeCell ref="E326:E327"/>
    <mergeCell ref="E334:E335"/>
    <mergeCell ref="G334:G335"/>
    <mergeCell ref="G336:G337"/>
    <mergeCell ref="A338:A339"/>
    <mergeCell ref="C338:C339"/>
    <mergeCell ref="E338:E339"/>
    <mergeCell ref="F338:F339"/>
    <mergeCell ref="G338:G339"/>
    <mergeCell ref="B330:B331"/>
    <mergeCell ref="E330:E331"/>
    <mergeCell ref="G330:G331"/>
    <mergeCell ref="E332:E333"/>
    <mergeCell ref="F332:F333"/>
    <mergeCell ref="G332:G333"/>
    <mergeCell ref="A344:A345"/>
    <mergeCell ref="B344:B345"/>
    <mergeCell ref="C344:C345"/>
    <mergeCell ref="E344:E345"/>
    <mergeCell ref="F344:F345"/>
    <mergeCell ref="C347:C348"/>
    <mergeCell ref="E347:E348"/>
    <mergeCell ref="F347:F348"/>
    <mergeCell ref="A340:A341"/>
    <mergeCell ref="C340:C341"/>
    <mergeCell ref="E340:E341"/>
    <mergeCell ref="F340:F341"/>
    <mergeCell ref="A342:A343"/>
    <mergeCell ref="B342:B343"/>
    <mergeCell ref="C342:C343"/>
    <mergeCell ref="E342:E343"/>
    <mergeCell ref="F342:F343"/>
    <mergeCell ref="C353:C354"/>
    <mergeCell ref="E353:E354"/>
    <mergeCell ref="F353:F354"/>
    <mergeCell ref="G353:G354"/>
    <mergeCell ref="C355:C356"/>
    <mergeCell ref="E355:E356"/>
    <mergeCell ref="F355:F356"/>
    <mergeCell ref="G355:G356"/>
    <mergeCell ref="G347:G348"/>
    <mergeCell ref="E349:E350"/>
    <mergeCell ref="G349:G350"/>
    <mergeCell ref="C351:C352"/>
    <mergeCell ref="E351:E352"/>
    <mergeCell ref="F351:F352"/>
    <mergeCell ref="G351:G352"/>
    <mergeCell ref="A362:A363"/>
    <mergeCell ref="B362:B363"/>
    <mergeCell ref="C362:C363"/>
    <mergeCell ref="E362:E363"/>
    <mergeCell ref="F362:F363"/>
    <mergeCell ref="G362:G363"/>
    <mergeCell ref="C357:C358"/>
    <mergeCell ref="E357:E358"/>
    <mergeCell ref="F357:F358"/>
    <mergeCell ref="G357:G358"/>
    <mergeCell ref="C359:C360"/>
    <mergeCell ref="E359:E360"/>
    <mergeCell ref="F359:F360"/>
    <mergeCell ref="G359:G360"/>
    <mergeCell ref="A372:A373"/>
    <mergeCell ref="D372:G372"/>
    <mergeCell ref="D373:G373"/>
    <mergeCell ref="A365:G365"/>
    <mergeCell ref="A366:A367"/>
    <mergeCell ref="D366:G366"/>
    <mergeCell ref="D367:G367"/>
    <mergeCell ref="A369:A370"/>
    <mergeCell ref="D369:G369"/>
    <mergeCell ref="D370:G370"/>
  </mergeCell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1</vt:i4>
      </vt:variant>
    </vt:vector>
  </HeadingPairs>
  <TitlesOfParts>
    <vt:vector size="7" baseType="lpstr">
      <vt:lpstr>заг</vt:lpstr>
      <vt:lpstr>УЗАГ за ПЛАНОМ</vt:lpstr>
      <vt:lpstr>Лист1</vt:lpstr>
      <vt:lpstr>Аркуш2</vt:lpstr>
      <vt:lpstr>Аркуш1</vt:lpstr>
      <vt:lpstr>Лист2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Okhrymchuk Irina</cp:lastModifiedBy>
  <cp:lastPrinted>2024-12-26T10:04:53Z</cp:lastPrinted>
  <dcterms:created xsi:type="dcterms:W3CDTF">2016-01-19T07:58:56Z</dcterms:created>
  <dcterms:modified xsi:type="dcterms:W3CDTF">2024-12-26T10:06:29Z</dcterms:modified>
</cp:coreProperties>
</file>