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удрий\організаційні\вебсайт\"/>
    </mc:Choice>
  </mc:AlternateContent>
  <bookViews>
    <workbookView xWindow="0" yWindow="495" windowWidth="28800" windowHeight="100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N8" i="1"/>
  <c r="N5" i="1" l="1"/>
  <c r="L5" i="1"/>
  <c r="L6" i="1"/>
  <c r="L7" i="1"/>
  <c r="L8" i="1"/>
  <c r="M6" i="1"/>
  <c r="M7" i="1"/>
  <c r="M8" i="1"/>
  <c r="M5" i="1"/>
  <c r="V8" i="1" l="1"/>
  <c r="F5" i="1"/>
  <c r="O5" i="1" s="1"/>
  <c r="F6" i="1"/>
  <c r="G6" i="1"/>
  <c r="H6" i="1"/>
  <c r="I6" i="1"/>
  <c r="J6" i="1"/>
  <c r="K6" i="1"/>
  <c r="N6" i="1"/>
  <c r="H7" i="1"/>
  <c r="I7" i="1"/>
  <c r="J7" i="1"/>
  <c r="K7" i="1"/>
  <c r="N7" i="1"/>
  <c r="F8" i="1"/>
  <c r="O8" i="1" s="1"/>
  <c r="G8" i="1"/>
  <c r="P8" i="1" s="1"/>
  <c r="H8" i="1"/>
  <c r="Q8" i="1" s="1"/>
  <c r="I8" i="1"/>
  <c r="R8" i="1" s="1"/>
  <c r="J8" i="1"/>
  <c r="S8" i="1" s="1"/>
  <c r="K8" i="1"/>
  <c r="T8" i="1" s="1"/>
  <c r="U8" i="1"/>
  <c r="W8" i="1"/>
  <c r="G5" i="1"/>
  <c r="P5" i="1" s="1"/>
  <c r="K5" i="1"/>
  <c r="J5" i="1"/>
  <c r="S5" i="1" s="1"/>
  <c r="I5" i="1"/>
  <c r="R5" i="1" s="1"/>
  <c r="H5" i="1"/>
  <c r="Q5" i="1" s="1"/>
  <c r="Y8" i="1" l="1"/>
  <c r="AA8" i="1" l="1"/>
  <c r="Z8" i="1"/>
  <c r="V6" i="1"/>
  <c r="V7" i="1"/>
  <c r="V5" i="1"/>
  <c r="T5" i="1" l="1"/>
  <c r="U5" i="1"/>
  <c r="W5" i="1"/>
  <c r="O6" i="1"/>
  <c r="P6" i="1"/>
  <c r="Q6" i="1"/>
  <c r="R6" i="1"/>
  <c r="S6" i="1"/>
  <c r="T6" i="1"/>
  <c r="U6" i="1"/>
  <c r="W6" i="1"/>
  <c r="Y5" i="1" l="1"/>
  <c r="Y6" i="1"/>
  <c r="R7" i="1"/>
  <c r="U7" i="1"/>
  <c r="AA6" i="1" l="1"/>
  <c r="Z6" i="1"/>
  <c r="Z5" i="1"/>
  <c r="AA5" i="1"/>
  <c r="W7" i="1"/>
  <c r="T7" i="1"/>
  <c r="S7" i="1"/>
  <c r="Q7" i="1"/>
  <c r="P7" i="1"/>
  <c r="O7" i="1"/>
  <c r="Y7" i="1" l="1"/>
  <c r="Z7" i="1" s="1"/>
  <c r="AA7" i="1" l="1"/>
</calcChain>
</file>

<file path=xl/sharedStrings.xml><?xml version="1.0" encoding="utf-8"?>
<sst xmlns="http://schemas.openxmlformats.org/spreadsheetml/2006/main" count="66" uniqueCount="43">
  <si>
    <t>Рік</t>
  </si>
  <si>
    <t>Миттєва ліквідність</t>
  </si>
  <si>
    <t>Швидка ліквідність</t>
  </si>
  <si>
    <t>Поточна ліквідність</t>
  </si>
  <si>
    <t>Маневреність капіталу</t>
  </si>
  <si>
    <t>Фінансова автономія</t>
  </si>
  <si>
    <t>Фінансова міцність</t>
  </si>
  <si>
    <t>Маржа прибутку</t>
  </si>
  <si>
    <t>Рентабельність операційної діяльності</t>
  </si>
  <si>
    <t>Рентабельність активів</t>
  </si>
  <si>
    <t>1165/1695</t>
  </si>
  <si>
    <t>(1195-1100)/1695</t>
  </si>
  <si>
    <t>1195/1695</t>
  </si>
  <si>
    <t>(1195-1695)/1495</t>
  </si>
  <si>
    <t>1495/1300</t>
  </si>
  <si>
    <t>(1495+1595)/1300</t>
  </si>
  <si>
    <t>Інтегральний показник</t>
  </si>
  <si>
    <t>БАЛИ</t>
  </si>
  <si>
    <t>ЄДРПОУ</t>
  </si>
  <si>
    <t>НАЗВА</t>
  </si>
  <si>
    <t>1300 гр. 3</t>
  </si>
  <si>
    <t xml:space="preserve">1300 гр. 4 </t>
  </si>
  <si>
    <t>2190 (2195)</t>
  </si>
  <si>
    <t>2190 (2195) /2000
Великі /середні п-ва</t>
  </si>
  <si>
    <t>2090 (2095) /2000
Великі /середні п-ва</t>
  </si>
  <si>
    <t>(2000-2050)/2000
Малі та мікро п-ва</t>
  </si>
  <si>
    <t>2290 (2295) / ((1300 гр.3+ 1300 гр.4) / 2)
Малі та мікро п-ва</t>
  </si>
  <si>
    <t>2090 (2095)</t>
  </si>
  <si>
    <t>2290(2295)/
((1300(3)+1300(4))/2)
Великі /середні п-ва</t>
  </si>
  <si>
    <t>2290 (2295)</t>
  </si>
  <si>
    <t>гр.4</t>
  </si>
  <si>
    <t>гр.3</t>
  </si>
  <si>
    <t>Є аудит.звіт. (так-1, ні - 0)</t>
  </si>
  <si>
    <t>2295(-)</t>
  </si>
  <si>
    <t>2195 (-)</t>
  </si>
  <si>
    <t>2095 (-)</t>
  </si>
  <si>
    <t>(2000+2120-2050-2180)/
2000 ( Малі п-ва)
2290/2000 (мікро п-ва)</t>
  </si>
  <si>
    <t xml:space="preserve">Основний КВЕД </t>
  </si>
  <si>
    <t>клас фінансового стану (через рік після скас. військ. стану)</t>
  </si>
  <si>
    <t>клас фінансового стану (війсь. стан+1 рік після його скас.)</t>
  </si>
  <si>
    <t>Квартал (1,2,3 або 4)</t>
  </si>
  <si>
    <t>* У разі виявлення помилок у файлі, прохання повідомити за електронною адресою: v.halych@customs.gov.ua</t>
  </si>
  <si>
    <t>Заповнюються графи виділені зеленим кольором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</si>
</sst>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"/>
    <numFmt numFmtId="165" formatCode="#,##0.00_ ;\-#,##0.00\ 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theme="1"/>
      <name val="Times New Roman"/>
      <family val="1"/>
      <charset val="204"/>
    </font>
    <font>
      <b/>
      <sz val="2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1" xfId="0" applyFont="1" applyBorder="1" applyAlignment="1">
      <alignment horizontal="center"/>
    </xf>
    <xf numFmtId="2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4" fillId="0" borderId="0" xfId="0" applyFont="1" applyProtection="1">
      <protection locked="0"/>
    </xf>
    <xf numFmtId="2" fontId="4" fillId="0" borderId="1" xfId="1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3" borderId="0" xfId="0" applyFont="1" applyFill="1" applyAlignment="1" applyProtection="1">
      <alignment horizontal="center"/>
      <protection locked="0"/>
    </xf>
    <xf numFmtId="165" fontId="4" fillId="0" borderId="1" xfId="1" applyNumberFormat="1" applyFont="1" applyFill="1" applyBorder="1" applyAlignment="1" applyProtection="1">
      <alignment horizontal="center"/>
    </xf>
    <xf numFmtId="2" fontId="4" fillId="0" borderId="1" xfId="1" applyNumberFormat="1" applyFont="1" applyFill="1" applyBorder="1" applyAlignment="1" applyProtection="1">
      <alignment horizontal="center"/>
    </xf>
    <xf numFmtId="2" fontId="4" fillId="0" borderId="1" xfId="1" applyNumberFormat="1" applyFont="1" applyBorder="1" applyAlignment="1" applyProtection="1">
      <alignment horizontal="center"/>
    </xf>
    <xf numFmtId="0" fontId="4" fillId="0" borderId="1" xfId="0" applyFont="1" applyBorder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2" fontId="4" fillId="0" borderId="1" xfId="0" applyNumberFormat="1" applyFont="1" applyBorder="1" applyProtection="1">
      <protection locked="0"/>
    </xf>
    <xf numFmtId="0" fontId="12" fillId="0" borderId="1" xfId="2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64" fontId="4" fillId="0" borderId="0" xfId="1" applyNumberFormat="1" applyFont="1" applyAlignment="1" applyProtection="1">
      <alignment horizontal="center"/>
      <protection locked="0"/>
    </xf>
    <xf numFmtId="0" fontId="4" fillId="0" borderId="0" xfId="0" applyFont="1"/>
    <xf numFmtId="2" fontId="10" fillId="0" borderId="0" xfId="1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wrapText="1"/>
    </xf>
    <xf numFmtId="0" fontId="13" fillId="3" borderId="0" xfId="0" applyFont="1" applyFill="1" applyAlignment="1" applyProtection="1">
      <alignment horizontal="center"/>
      <protection locked="0"/>
    </xf>
    <xf numFmtId="0" fontId="10" fillId="0" borderId="0" xfId="0" applyFont="1" applyAlignment="1" applyProtection="1">
      <alignment vertical="top"/>
      <protection locked="0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3" fontId="4" fillId="0" borderId="0" xfId="1" applyFont="1" applyProtection="1">
      <protection locked="0"/>
    </xf>
    <xf numFmtId="0" fontId="8" fillId="3" borderId="0" xfId="0" applyFont="1" applyFill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2" fontId="10" fillId="0" borderId="0" xfId="0" applyNumberFormat="1" applyFont="1" applyProtection="1">
      <protection locked="0"/>
    </xf>
    <xf numFmtId="2" fontId="15" fillId="6" borderId="1" xfId="0" applyNumberFormat="1" applyFont="1" applyFill="1" applyBorder="1" applyProtection="1">
      <protection locked="0"/>
    </xf>
    <xf numFmtId="0" fontId="11" fillId="6" borderId="0" xfId="0" applyFont="1" applyFill="1" applyProtection="1">
      <protection locked="0"/>
    </xf>
    <xf numFmtId="0" fontId="4" fillId="6" borderId="1" xfId="0" applyFont="1" applyFill="1" applyBorder="1" applyProtection="1"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2" fontId="18" fillId="6" borderId="1" xfId="0" applyNumberFormat="1" applyFont="1" applyFill="1" applyBorder="1" applyProtection="1">
      <protection locked="0"/>
    </xf>
    <xf numFmtId="1" fontId="14" fillId="6" borderId="1" xfId="0" applyNumberFormat="1" applyFont="1" applyFill="1" applyBorder="1" applyAlignment="1" applyProtection="1">
      <alignment horizontal="center"/>
      <protection locked="0"/>
    </xf>
    <xf numFmtId="0" fontId="16" fillId="6" borderId="0" xfId="0" applyFont="1" applyFill="1" applyProtection="1">
      <protection locked="0"/>
    </xf>
    <xf numFmtId="0" fontId="17" fillId="6" borderId="0" xfId="0" applyFont="1" applyFill="1" applyAlignment="1" applyProtection="1">
      <alignment horizontal="center"/>
      <protection locked="0"/>
    </xf>
    <xf numFmtId="0" fontId="19" fillId="6" borderId="0" xfId="0" applyFont="1" applyFill="1" applyProtection="1">
      <protection locked="0"/>
    </xf>
    <xf numFmtId="0" fontId="8" fillId="7" borderId="6" xfId="0" applyFont="1" applyFill="1" applyBorder="1" applyAlignment="1">
      <alignment horizontal="center" wrapText="1"/>
    </xf>
    <xf numFmtId="0" fontId="8" fillId="0" borderId="7" xfId="0" applyFont="1" applyBorder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 applyProtection="1">
      <alignment horizontal="center" wrapText="1"/>
      <protection locked="0"/>
    </xf>
    <xf numFmtId="2" fontId="6" fillId="3" borderId="5" xfId="0" applyNumberFormat="1" applyFont="1" applyFill="1" applyBorder="1" applyAlignment="1" applyProtection="1">
      <alignment horizontal="center" wrapText="1"/>
      <protection locked="0"/>
    </xf>
    <xf numFmtId="0" fontId="6" fillId="3" borderId="2" xfId="0" applyFont="1" applyFill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</cellXfs>
  <cellStyles count="6">
    <cellStyle name="Normal" xfId="3"/>
    <cellStyle name="Відсотковий 2" xfId="4"/>
    <cellStyle name="Звичайний" xfId="0" builtinId="0"/>
    <cellStyle name="Звичайний 2" xfId="2"/>
    <cellStyle name="Фінансовий" xfId="1" builtinId="3"/>
    <cellStyle name="Фінансовий 2" xfId="5"/>
  </cellStyles>
  <dxfs count="12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47389</xdr:colOff>
      <xdr:row>9</xdr:row>
      <xdr:rowOff>47387</xdr:rowOff>
    </xdr:from>
    <xdr:to>
      <xdr:col>43</xdr:col>
      <xdr:colOff>34639</xdr:colOff>
      <xdr:row>12</xdr:row>
      <xdr:rowOff>47387</xdr:rowOff>
    </xdr:to>
    <xdr:sp macro="" textlink="">
      <xdr:nvSpPr>
        <xdr:cNvPr id="3" name="Открывающая фигурная скобк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6200000">
          <a:off x="28832491" y="-2292852"/>
          <a:ext cx="727364" cy="13651296"/>
        </a:xfrm>
        <a:prstGeom prst="leftBrace">
          <a:avLst/>
        </a:prstGeom>
        <a:ln w="38100"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155865</xdr:colOff>
      <xdr:row>12</xdr:row>
      <xdr:rowOff>86591</xdr:rowOff>
    </xdr:from>
    <xdr:to>
      <xdr:col>3</xdr:col>
      <xdr:colOff>76200</xdr:colOff>
      <xdr:row>21</xdr:row>
      <xdr:rowOff>127000</xdr:rowOff>
    </xdr:to>
    <xdr:sp macro="" textlink="">
      <xdr:nvSpPr>
        <xdr:cNvPr id="5" name="Округлений прямокутни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55865" y="5852391"/>
          <a:ext cx="3831935" cy="2351809"/>
        </a:xfrm>
        <a:prstGeom prst="roundRect">
          <a:avLst/>
        </a:prstGeom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uk-UA" sz="18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Код основного виду економічної діяльності підприємства відповідно до Класифікатора видів економічної діяльності ДК 009:2010 зазначається в клітинці з</a:t>
          </a:r>
          <a:r>
            <a:rPr lang="uk-UA" sz="18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використанням коми замість крапки. Наприклад 52.29 = 52,29</a:t>
          </a:r>
          <a:endParaRPr lang="uk-UA" sz="1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554182</xdr:colOff>
      <xdr:row>9</xdr:row>
      <xdr:rowOff>17319</xdr:rowOff>
    </xdr:from>
    <xdr:to>
      <xdr:col>1</xdr:col>
      <xdr:colOff>1005033</xdr:colOff>
      <xdr:row>12</xdr:row>
      <xdr:rowOff>86591</xdr:rowOff>
    </xdr:to>
    <xdr:cxnSp macro="">
      <xdr:nvCxnSpPr>
        <xdr:cNvPr id="7" name="Пряма зі стрілкою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5" idx="0"/>
        </xdr:cNvCxnSpPr>
      </xdr:nvCxnSpPr>
      <xdr:spPr>
        <a:xfrm flipH="1" flipV="1">
          <a:off x="554182" y="5097319"/>
          <a:ext cx="1517651" cy="755072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86590</xdr:colOff>
      <xdr:row>13</xdr:row>
      <xdr:rowOff>17320</xdr:rowOff>
    </xdr:from>
    <xdr:to>
      <xdr:col>40</xdr:col>
      <xdr:colOff>1004454</xdr:colOff>
      <xdr:row>15</xdr:row>
      <xdr:rowOff>155865</xdr:rowOff>
    </xdr:to>
    <xdr:sp macro="" textlink="">
      <xdr:nvSpPr>
        <xdr:cNvPr id="10" name="Округлений прямокутни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3829817" y="5056911"/>
          <a:ext cx="9888682" cy="1021772"/>
        </a:xfrm>
        <a:prstGeom prst="roundRect">
          <a:avLst/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uk-UA" sz="1800">
              <a:latin typeface="Times New Roman" panose="02020603050405020304" pitchFamily="18" charset="0"/>
              <a:cs typeface="Times New Roman" panose="02020603050405020304" pitchFamily="18" charset="0"/>
            </a:rPr>
            <a:t>У разі відсутності графи у фінансовій звітності - комірка не заповнюється;</a:t>
          </a:r>
        </a:p>
        <a:p>
          <a:pPr algn="l"/>
          <a:r>
            <a:rPr lang="uk-UA" sz="1800">
              <a:latin typeface="Times New Roman" panose="02020603050405020304" pitchFamily="18" charset="0"/>
              <a:cs typeface="Times New Roman" panose="02020603050405020304" pitchFamily="18" charset="0"/>
            </a:rPr>
            <a:t>У разі якщо у фінасовій звітності підприємства наявна графа, але вона  пуста то необхідно ставити 0</a:t>
          </a:r>
        </a:p>
      </xdr:txBody>
    </xdr:sp>
    <xdr:clientData/>
  </xdr:twoCellAnchor>
  <xdr:twoCellAnchor>
    <xdr:from>
      <xdr:col>4</xdr:col>
      <xdr:colOff>152400</xdr:colOff>
      <xdr:row>12</xdr:row>
      <xdr:rowOff>69273</xdr:rowOff>
    </xdr:from>
    <xdr:to>
      <xdr:col>7</xdr:col>
      <xdr:colOff>529935</xdr:colOff>
      <xdr:row>16</xdr:row>
      <xdr:rowOff>177801</xdr:rowOff>
    </xdr:to>
    <xdr:sp macro="" textlink="">
      <xdr:nvSpPr>
        <xdr:cNvPr id="12" name="Округлений прямокутник 4">
          <a:extLst>
            <a:ext uri="{FF2B5EF4-FFF2-40B4-BE49-F238E27FC236}">
              <a16:creationId xmlns:a16="http://schemas.microsoft.com/office/drawing/2014/main" id="{2AFD4C19-FECE-2846-90AF-C91CA99244E4}"/>
            </a:ext>
          </a:extLst>
        </xdr:cNvPr>
        <xdr:cNvSpPr/>
      </xdr:nvSpPr>
      <xdr:spPr>
        <a:xfrm>
          <a:off x="5029200" y="5835073"/>
          <a:ext cx="3831935" cy="1403928"/>
        </a:xfrm>
        <a:prstGeom prst="roundRect">
          <a:avLst/>
        </a:prstGeom>
        <a:ln w="571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uk-UA" sz="18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Заповнюється</a:t>
          </a:r>
          <a:r>
            <a:rPr lang="uk-UA" sz="18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лише для проміжної фінансової звітності поданої протягом року, у якому подано заяву</a:t>
          </a:r>
          <a:endParaRPr lang="uk-UA" sz="1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550717</xdr:colOff>
      <xdr:row>9</xdr:row>
      <xdr:rowOff>0</xdr:rowOff>
    </xdr:from>
    <xdr:to>
      <xdr:col>5</xdr:col>
      <xdr:colOff>874568</xdr:colOff>
      <xdr:row>12</xdr:row>
      <xdr:rowOff>69273</xdr:rowOff>
    </xdr:to>
    <xdr:cxnSp macro="">
      <xdr:nvCxnSpPr>
        <xdr:cNvPr id="13" name="Пряма зі стрілкою 6">
          <a:extLst>
            <a:ext uri="{FF2B5EF4-FFF2-40B4-BE49-F238E27FC236}">
              <a16:creationId xmlns:a16="http://schemas.microsoft.com/office/drawing/2014/main" id="{ADB20149-407E-C841-937F-CF5D651C748D}"/>
            </a:ext>
          </a:extLst>
        </xdr:cNvPr>
        <xdr:cNvCxnSpPr>
          <a:stCxn id="12" idx="0"/>
        </xdr:cNvCxnSpPr>
      </xdr:nvCxnSpPr>
      <xdr:spPr>
        <a:xfrm flipH="1" flipV="1">
          <a:off x="5427517" y="5080000"/>
          <a:ext cx="1517651" cy="755073"/>
        </a:xfrm>
        <a:prstGeom prst="straightConnector1">
          <a:avLst/>
        </a:prstGeom>
        <a:ln w="3810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6"/>
  <sheetViews>
    <sheetView tabSelected="1" zoomScale="50" zoomScaleNormal="55" workbookViewId="0">
      <selection activeCell="H2" sqref="H2"/>
    </sheetView>
  </sheetViews>
  <sheetFormatPr defaultColWidth="9.140625" defaultRowHeight="15" x14ac:dyDescent="0.25"/>
  <cols>
    <col min="1" max="1" width="13.85546875" style="2" customWidth="1"/>
    <col min="2" max="2" width="13.28515625" style="3" bestFit="1" customWidth="1"/>
    <col min="3" max="3" width="23.85546875" style="3" bestFit="1" customWidth="1"/>
    <col min="4" max="4" width="12.42578125" style="3" customWidth="1"/>
    <col min="5" max="5" width="15.42578125" style="3" customWidth="1"/>
    <col min="6" max="6" width="16" style="3" customWidth="1"/>
    <col min="7" max="7" width="15.28515625" style="3" customWidth="1"/>
    <col min="8" max="8" width="16.140625" style="3" customWidth="1"/>
    <col min="9" max="9" width="12.28515625" style="3" customWidth="1"/>
    <col min="10" max="10" width="13.7109375" style="3" customWidth="1"/>
    <col min="11" max="11" width="14.28515625" style="3" customWidth="1"/>
    <col min="12" max="12" width="17.42578125" style="3" customWidth="1"/>
    <col min="13" max="13" width="26.42578125" style="3" customWidth="1"/>
    <col min="14" max="14" width="26.28515625" style="3" customWidth="1"/>
    <col min="15" max="15" width="14.42578125" style="3" customWidth="1"/>
    <col min="16" max="23" width="15.42578125" style="31" customWidth="1"/>
    <col min="24" max="24" width="14.28515625" style="3" customWidth="1"/>
    <col min="25" max="25" width="16.140625" style="3" customWidth="1"/>
    <col min="26" max="26" width="29.140625" style="3" customWidth="1"/>
    <col min="27" max="27" width="27" style="3" customWidth="1"/>
    <col min="28" max="29" width="10.7109375" style="3" bestFit="1" customWidth="1"/>
    <col min="30" max="31" width="12.7109375" style="3" bestFit="1" customWidth="1"/>
    <col min="32" max="32" width="9.7109375" style="3" bestFit="1" customWidth="1"/>
    <col min="33" max="33" width="11.7109375" style="3" bestFit="1" customWidth="1"/>
    <col min="34" max="34" width="13.140625" style="3" customWidth="1"/>
    <col min="35" max="35" width="13.42578125" style="3" customWidth="1"/>
    <col min="36" max="36" width="12.7109375" style="3" bestFit="1" customWidth="1"/>
    <col min="37" max="37" width="13.28515625" style="3" bestFit="1" customWidth="1"/>
    <col min="38" max="38" width="17.28515625" style="3" bestFit="1" customWidth="1"/>
    <col min="39" max="39" width="11.7109375" style="3" bestFit="1" customWidth="1"/>
    <col min="40" max="40" width="11.28515625" style="3" bestFit="1" customWidth="1"/>
    <col min="41" max="41" width="17.28515625" style="3" bestFit="1" customWidth="1"/>
    <col min="42" max="42" width="9.140625" style="3"/>
    <col min="43" max="43" width="17.28515625" style="3" bestFit="1" customWidth="1"/>
    <col min="44" max="16384" width="9.140625" style="3"/>
  </cols>
  <sheetData>
    <row r="1" spans="1:44" ht="49.5" customHeight="1" x14ac:dyDescent="0.35">
      <c r="B1" s="51" t="s">
        <v>42</v>
      </c>
      <c r="C1" s="49"/>
      <c r="D1" s="49"/>
      <c r="E1" s="49"/>
      <c r="F1" s="49"/>
      <c r="G1" s="50"/>
      <c r="H1" s="50"/>
      <c r="I1" s="4"/>
      <c r="J1" s="4"/>
      <c r="K1" s="15"/>
      <c r="L1" s="15"/>
      <c r="M1" s="16"/>
      <c r="N1" s="15"/>
      <c r="O1" s="16"/>
      <c r="P1" s="27"/>
      <c r="Q1" s="27"/>
      <c r="R1" s="27"/>
      <c r="S1" s="27"/>
      <c r="T1" s="27"/>
      <c r="U1" s="27"/>
      <c r="V1" s="27"/>
      <c r="W1" s="27"/>
      <c r="X1" s="16"/>
      <c r="Y1" s="24"/>
      <c r="Z1" s="24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</row>
    <row r="2" spans="1:44" ht="54.75" customHeight="1" x14ac:dyDescent="0.3">
      <c r="A2" s="17"/>
      <c r="B2" s="7"/>
      <c r="C2" s="7"/>
      <c r="D2" s="7"/>
      <c r="E2" s="7"/>
      <c r="F2" s="57" t="s">
        <v>1</v>
      </c>
      <c r="G2" s="65" t="s">
        <v>2</v>
      </c>
      <c r="H2" s="65" t="s">
        <v>3</v>
      </c>
      <c r="I2" s="56" t="s">
        <v>4</v>
      </c>
      <c r="J2" s="56" t="s">
        <v>5</v>
      </c>
      <c r="K2" s="33" t="s">
        <v>6</v>
      </c>
      <c r="L2" s="33" t="s">
        <v>7</v>
      </c>
      <c r="M2" s="33" t="s">
        <v>8</v>
      </c>
      <c r="N2" s="33" t="s">
        <v>9</v>
      </c>
      <c r="O2" s="63" t="s">
        <v>17</v>
      </c>
      <c r="P2" s="63"/>
      <c r="Q2" s="63"/>
      <c r="R2" s="63"/>
      <c r="S2" s="63"/>
      <c r="T2" s="63"/>
      <c r="U2" s="63"/>
      <c r="V2" s="63"/>
      <c r="W2" s="63"/>
      <c r="X2" s="9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10"/>
      <c r="AL2" s="26" t="s">
        <v>35</v>
      </c>
      <c r="AM2" s="26"/>
      <c r="AN2" s="26"/>
      <c r="AO2" s="26" t="s">
        <v>34</v>
      </c>
      <c r="AP2" s="26"/>
      <c r="AQ2" s="26" t="s">
        <v>33</v>
      </c>
    </row>
    <row r="3" spans="1:44" s="5" customFormat="1" ht="93.75" x14ac:dyDescent="0.3">
      <c r="A3" s="59" t="s">
        <v>37</v>
      </c>
      <c r="B3" s="61" t="s">
        <v>18</v>
      </c>
      <c r="C3" s="61" t="s">
        <v>19</v>
      </c>
      <c r="D3" s="61" t="s">
        <v>0</v>
      </c>
      <c r="E3" s="40"/>
      <c r="F3" s="64" t="s">
        <v>10</v>
      </c>
      <c r="G3" s="64" t="s">
        <v>11</v>
      </c>
      <c r="H3" s="64" t="s">
        <v>12</v>
      </c>
      <c r="I3" s="64" t="s">
        <v>13</v>
      </c>
      <c r="J3" s="64" t="s">
        <v>14</v>
      </c>
      <c r="K3" s="63" t="s">
        <v>15</v>
      </c>
      <c r="L3" s="33" t="s">
        <v>24</v>
      </c>
      <c r="M3" s="33" t="s">
        <v>23</v>
      </c>
      <c r="N3" s="33" t="s">
        <v>28</v>
      </c>
      <c r="O3" s="63"/>
      <c r="P3" s="63"/>
      <c r="Q3" s="63"/>
      <c r="R3" s="63"/>
      <c r="S3" s="63"/>
      <c r="T3" s="63"/>
      <c r="U3" s="63"/>
      <c r="V3" s="63"/>
      <c r="W3" s="63"/>
      <c r="X3" s="52"/>
      <c r="Y3" s="53"/>
      <c r="Z3" s="53"/>
      <c r="AA3" s="53"/>
      <c r="AB3" s="35" t="s">
        <v>30</v>
      </c>
      <c r="AC3" s="35" t="s">
        <v>30</v>
      </c>
      <c r="AD3" s="35" t="s">
        <v>30</v>
      </c>
      <c r="AE3" s="35" t="s">
        <v>30</v>
      </c>
      <c r="AF3" s="35" t="s">
        <v>30</v>
      </c>
      <c r="AG3" s="35" t="s">
        <v>30</v>
      </c>
      <c r="AH3" s="35" t="s">
        <v>31</v>
      </c>
      <c r="AI3" s="35" t="s">
        <v>30</v>
      </c>
      <c r="AJ3" s="35" t="s">
        <v>31</v>
      </c>
      <c r="AK3" s="35" t="s">
        <v>31</v>
      </c>
      <c r="AL3" s="35" t="s">
        <v>31</v>
      </c>
      <c r="AM3" s="35" t="s">
        <v>31</v>
      </c>
      <c r="AN3" s="35" t="s">
        <v>31</v>
      </c>
      <c r="AO3" s="35" t="s">
        <v>31</v>
      </c>
      <c r="AP3" s="35" t="s">
        <v>31</v>
      </c>
      <c r="AQ3" s="35" t="s">
        <v>31</v>
      </c>
      <c r="AR3" s="5">
        <v>-1</v>
      </c>
    </row>
    <row r="4" spans="1:44" ht="120.75" customHeight="1" x14ac:dyDescent="0.3">
      <c r="A4" s="60"/>
      <c r="B4" s="62"/>
      <c r="C4" s="62"/>
      <c r="D4" s="62"/>
      <c r="E4" s="41" t="s">
        <v>40</v>
      </c>
      <c r="F4" s="64"/>
      <c r="G4" s="64"/>
      <c r="H4" s="64"/>
      <c r="I4" s="64"/>
      <c r="J4" s="64"/>
      <c r="K4" s="63"/>
      <c r="L4" s="33" t="s">
        <v>25</v>
      </c>
      <c r="M4" s="33" t="s">
        <v>36</v>
      </c>
      <c r="N4" s="33" t="s">
        <v>26</v>
      </c>
      <c r="O4" s="32" t="s">
        <v>1</v>
      </c>
      <c r="P4" s="33" t="s">
        <v>2</v>
      </c>
      <c r="Q4" s="33" t="s">
        <v>3</v>
      </c>
      <c r="R4" s="33" t="s">
        <v>4</v>
      </c>
      <c r="S4" s="33" t="s">
        <v>5</v>
      </c>
      <c r="T4" s="33" t="s">
        <v>6</v>
      </c>
      <c r="U4" s="33" t="s">
        <v>7</v>
      </c>
      <c r="V4" s="33" t="s">
        <v>8</v>
      </c>
      <c r="W4" s="32" t="s">
        <v>9</v>
      </c>
      <c r="X4" s="58" t="s">
        <v>32</v>
      </c>
      <c r="Y4" s="39" t="s">
        <v>16</v>
      </c>
      <c r="Z4" s="55" t="s">
        <v>39</v>
      </c>
      <c r="AA4" s="54" t="s">
        <v>38</v>
      </c>
      <c r="AB4" s="36">
        <v>1100</v>
      </c>
      <c r="AC4" s="37">
        <v>1165</v>
      </c>
      <c r="AD4" s="36">
        <v>1195</v>
      </c>
      <c r="AE4" s="37">
        <v>1495</v>
      </c>
      <c r="AF4" s="36">
        <v>1595</v>
      </c>
      <c r="AG4" s="36">
        <v>1695</v>
      </c>
      <c r="AH4" s="37" t="s">
        <v>20</v>
      </c>
      <c r="AI4" s="37" t="s">
        <v>21</v>
      </c>
      <c r="AJ4" s="36">
        <v>2000</v>
      </c>
      <c r="AK4" s="36">
        <v>2050</v>
      </c>
      <c r="AL4" s="36" t="s">
        <v>27</v>
      </c>
      <c r="AM4" s="36">
        <v>2120</v>
      </c>
      <c r="AN4" s="36">
        <v>2180</v>
      </c>
      <c r="AO4" s="36" t="s">
        <v>22</v>
      </c>
      <c r="AP4" s="36">
        <v>2285</v>
      </c>
      <c r="AQ4" s="38" t="s">
        <v>29</v>
      </c>
    </row>
    <row r="5" spans="1:44" ht="18.75" x14ac:dyDescent="0.3">
      <c r="A5" s="43"/>
      <c r="B5" s="44"/>
      <c r="C5" s="45"/>
      <c r="D5" s="46"/>
      <c r="E5" s="46"/>
      <c r="F5" s="11" t="e">
        <f>$AC5/$AG5</f>
        <v>#DIV/0!</v>
      </c>
      <c r="G5" s="11" t="e">
        <f>($AD5-$AB5)/$AG5</f>
        <v>#DIV/0!</v>
      </c>
      <c r="H5" s="11" t="e">
        <f>$AD5/$AG5</f>
        <v>#DIV/0!</v>
      </c>
      <c r="I5" s="11" t="e">
        <f>($AD5-$AG5)/$AE5</f>
        <v>#DIV/0!</v>
      </c>
      <c r="J5" s="11" t="e">
        <f>$AE5/$AI5</f>
        <v>#DIV/0!</v>
      </c>
      <c r="K5" s="11" t="e">
        <f>($AE5+$AF5)/$AI5</f>
        <v>#DIV/0!</v>
      </c>
      <c r="L5" s="11" t="e">
        <f>IF(ISBLANK($AP5),AL5/AJ5,(AJ5-AK5)/AJ5)</f>
        <v>#DIV/0!</v>
      </c>
      <c r="M5" s="11" t="e">
        <f>IF(OR($AP5=0,ISBLANK($AP5)),
    $AO5/$AJ5,
    IF(ISBLANK($AM5),
        $AQ5/$AJ5,
        ($AJ5+$AM5-$AK5-$AN5)/$AJ5
    )
)</f>
        <v>#DIV/0!</v>
      </c>
      <c r="N5" s="12" t="e">
        <f>$AQ5/(($AH5+$AI5)/2)</f>
        <v>#DIV/0!</v>
      </c>
      <c r="O5" s="1" t="e">
        <f>IF($F5&lt;=0.01,0,IF($F5&lt;0.05,1,IF($F5&lt;0.1,2,IF($F5&lt;0.2,3,IF($F5&lt;0.35,5,IF($F5&gt;=0.35,4))))))</f>
        <v>#DIV/0!</v>
      </c>
      <c r="P5" s="28" t="e">
        <f>IF($G5&lt;=0.2,0,IF($G5&lt;0.4,1,IF($G5&lt;0.6,2,IF($G5&lt;1,3,IF($G5&lt;5,5,IF($G5&gt;=5,4))))))</f>
        <v>#DIV/0!</v>
      </c>
      <c r="Q5" s="28" t="e">
        <f>IF($H5&lt;0.2,0,IF($H5&lt;0.7,1,IF($H5&lt;1,2,IF($H5&lt;1.3,3,IF($H5&lt;10,5,IF($H5&gt;=10,4))))))</f>
        <v>#DIV/0!</v>
      </c>
      <c r="R5" s="28" t="e">
        <f>IF($I5&lt;0.05,0,IF($I5&lt;0.1,1,IF($I5&lt;0.2,2,IF($I5&lt;0.3,3,IF($I5&lt;0.4,4,IF($I5&gt;=0.4,5))))))</f>
        <v>#DIV/0!</v>
      </c>
      <c r="S5" s="28" t="e">
        <f>IF($J5&lt;0.1,0,IF($J5&lt;0.2,1,IF($J5&lt;0.3,2,IF($J5&lt;0.4,3,IF($J5&lt;0.5,4,IF($J5&gt;=0.5,5))))))</f>
        <v>#DIV/0!</v>
      </c>
      <c r="T5" s="28" t="e">
        <f>IF($K5&lt;0.2,0,IF($K5&lt;0.3,1,IF($K5&lt;0.4,2,IF($K5&lt;0.5,3,IF($K5&lt;0.6,4,IF($K5&gt;=0.6,5))))))</f>
        <v>#DIV/0!</v>
      </c>
      <c r="U5" s="28" t="e">
        <f>IF($L5&lt;0.01,0,IF($L5&lt;0.05,1,IF($L5&lt;0.1,2,IF($L5&lt;0.15,3,IF($L5&lt;0.2,4,IF($L5&gt;=0.2,5))))))</f>
        <v>#DIV/0!</v>
      </c>
      <c r="V5" s="28" t="e">
        <f>IF($M5&lt;0,0,IF($M5&lt;0.025,1,IF($M5&lt;0.075,2,IF($M5&lt;0.1,3,IF($M5&lt;0.15,4,IF($M5&gt;=0.15,5))))))</f>
        <v>#DIV/0!</v>
      </c>
      <c r="W5" s="28" t="e">
        <f>IF($N5&lt;-0.1,0,IF($N5&lt;0.02,1,IF($N5&lt;0.03,2,IF($N5&lt;0.04,3,IF($N5&lt;0.05,4,IF($N5&gt;=0.05,5))))))</f>
        <v>#DIV/0!</v>
      </c>
      <c r="X5" s="46"/>
      <c r="Y5" s="13">
        <f>IF(OR(AND($A5&gt;=1, $A5&lt;=3),AND($A5&gt;=10, $A5&lt;=12)),
    (IF(ISNUMBER(O5),O5,0)*0.2 + IF(ISNUMBER(P5),P5,0)*0.3 + IF(ISNUMBER(Q5),Q5,0)*0.5)*0.45 +
    (IF(ISNUMBER(R5),R5,0)*0.2 + IF(ISNUMBER(S5),S5,0)*0.3 + IF(ISNUMBER(T5),T5,0)*0.5)*0.3 +
    (IF(ISNUMBER(U5),U5,0)*0.2 + IF(ISNUMBER(V5),V5,0)*0.3 + IF(ISNUMBER(W5),W5,0)*0.5)*0.25,
IF(OR(AND($A5&gt;=45, $A5&lt;=47), AND($A5&gt;=49, $A5&lt;=53)),
    (IF(ISNUMBER(O5),O5,0)*0.2 + IF(ISNUMBER(P5),P5,0)*0.3 + IF(ISNUMBER(Q5),Q5,0)*0.5)*0.4 +
    (IF(ISNUMBER(R5),R5,0)*0.2 + IF(ISNUMBER(S5),S5,0)*0.3 + IF(ISNUMBER(T5),T5,0)*0.5)*0.3 +
    (IF(ISNUMBER(U5),U5,0)*0.2 + IF(ISNUMBER(V5),V5,0)*0.3 + IF(ISNUMBER(W5),W5,0)*0.5)*0.3,
IF(OR(AND($A5&gt;=5, $A5&lt;=9), AND($A5&gt;=13, $A5&lt;=33), AND($A5&gt;=41, $A5&lt;=43)),
    (IF(ISNUMBER(O5),O5,0)*0.2 + IF(ISNUMBER(P5),P5,0)*0.3 + IF(ISNUMBER(Q5),Q5,0)*0.5)*0.35 +
    (IF(ISNUMBER(R5),R5,0)*0.2 + IF(ISNUMBER(S5),S5,0)*0.3 + IF(ISNUMBER(T5),T5,0)*0.5)*0.45 +
    (IF(ISNUMBER(U5),U5,0)*0.2 + IF(ISNUMBER(V5),V5,0)*0.3 + IF(ISNUMBER(W5),W5,0)*0.5)*0.2,
IF(OR(AND($A5&gt;=35, $A5&lt;=39), AND($A5&gt;=55, $A5&lt;100)),
    (IF(ISNUMBER(O5),O5,0)*0.2 + IF(ISNUMBER(P5),P5,0)*0.3 + IF(ISNUMBER(Q5),Q5,0)*0.5)*0.35 +
    (IF(ISNUMBER(R5),R5,0)*0.2 + IF(ISNUMBER(S5),S5,0)*0.3 + IF(ISNUMBER(T5),T5,0)*0.5)*0.35 +
    (IF(ISNUMBER(U5),U5,0)*0.2 + IF(ISNUMBER(V5),V5,0)*0.3 + IF(ISNUMBER(W5),W5,0)*0.5)*0.3,
0)))) + IF(X5=1, 0.2, 0)</f>
        <v>0</v>
      </c>
      <c r="Z5" s="13" t="str">
        <f>IF(AND(Y5&gt;=4), "A",
    IF(AND(Y5&gt;=3.5, Y5&lt;4), "B",
    IF(AND(Y5&gt;=3, Y5&lt;3.5), "C",
    IF(AND(Y5&gt;=2, Y5&lt;3), "D",
    IF(AND(Y5&gt;=1, Y5&lt;2), "E",
    IF(Y5&lt;1, "F", ""))))))</f>
        <v>F</v>
      </c>
      <c r="AA5" s="13" t="str">
        <f>IF(AND(Y5&gt;=4.5), "A",
    IF(AND(Y5&gt;=4, Y5&lt;4.5), "B",
    IF(AND(Y5&gt;=3.5, Y5&lt;4), "C",
    IF(AND(Y5&gt;=3, Y5&lt;3.5), "D",
    IF(AND(Y5&gt;=2.5, Y5&lt;3), "E",
    IF(Y5&lt;2.5, "F", ""))))))</f>
        <v>F</v>
      </c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</row>
    <row r="6" spans="1:44" ht="18.75" x14ac:dyDescent="0.3">
      <c r="A6" s="43"/>
      <c r="B6" s="45"/>
      <c r="C6" s="45"/>
      <c r="D6" s="46"/>
      <c r="E6" s="46"/>
      <c r="F6" s="11" t="e">
        <f t="shared" ref="F6:F8" si="0">$AC6/$AG6</f>
        <v>#DIV/0!</v>
      </c>
      <c r="G6" s="11" t="e">
        <f t="shared" ref="G6:G8" si="1">($AD6-$AB6)/$AG6</f>
        <v>#DIV/0!</v>
      </c>
      <c r="H6" s="11" t="e">
        <f t="shared" ref="H6:H8" si="2">$AD6/$AG6</f>
        <v>#DIV/0!</v>
      </c>
      <c r="I6" s="11" t="e">
        <f t="shared" ref="I6:I8" si="3">($AD6-$AG6)/$AE6</f>
        <v>#DIV/0!</v>
      </c>
      <c r="J6" s="11" t="e">
        <f t="shared" ref="J6:J8" si="4">$AE6/$AI6</f>
        <v>#DIV/0!</v>
      </c>
      <c r="K6" s="11" t="e">
        <f t="shared" ref="K6:K8" si="5">($AE6+$AF6)/$AI6</f>
        <v>#DIV/0!</v>
      </c>
      <c r="L6" s="11" t="e">
        <f t="shared" ref="L6:L8" si="6">IF(ISBLANK($AP6),AL6/AJ6,(AJ6-AK6)/AJ6)</f>
        <v>#DIV/0!</v>
      </c>
      <c r="M6" s="11" t="e">
        <f t="shared" ref="M6:M8" si="7">IF(OR($AP6=0,ISBLANK($AP6)),
    $AO6/$AJ6,
    IF(ISBLANK($AM6),
        $AQ6/$AJ6,
        ($AJ6+$AM6-$AK6-$AN6)/$AJ6
    )
)</f>
        <v>#DIV/0!</v>
      </c>
      <c r="N6" s="12" t="e">
        <f t="shared" ref="N6:N7" si="8">$AQ6/(($AH6+$AI6)/2)</f>
        <v>#DIV/0!</v>
      </c>
      <c r="O6" s="1" t="e">
        <f t="shared" ref="O6:O7" si="9">IF($F6&lt;=0.01,0,IF($F6&lt;0.05,1,IF($F6&lt;0.1,2,IF($F6&lt;0.2,3,IF($F6&lt;0.35,5,IF($F6&gt;=0.35,4))))))</f>
        <v>#DIV/0!</v>
      </c>
      <c r="P6" s="28" t="e">
        <f t="shared" ref="P6:P7" si="10">IF($G6&lt;=0.2,0,IF($G6&lt;0.4,1,IF($G6&lt;0.6,2,IF($G6&lt;1,3,IF($G6&lt;5,5,IF($G6&gt;=5,4))))))</f>
        <v>#DIV/0!</v>
      </c>
      <c r="Q6" s="28" t="e">
        <f t="shared" ref="Q6:Q7" si="11">IF($H6&lt;0.2,0,IF($H6&lt;0.7,1,IF($H6&lt;1,2,IF($H6&lt;1.3,3,IF($H6&lt;10,5,IF($H6&gt;=10,4))))))</f>
        <v>#DIV/0!</v>
      </c>
      <c r="R6" s="28" t="e">
        <f t="shared" ref="R6:R7" si="12">IF($I6&lt;0.05,0,IF($I6&lt;0.1,1,IF($I6&lt;0.2,2,IF($I6&lt;0.3,3,IF($I6&lt;0.4,4,IF($I6&gt;=0.4,5))))))</f>
        <v>#DIV/0!</v>
      </c>
      <c r="S6" s="28" t="e">
        <f t="shared" ref="S6:S7" si="13">IF($J6&lt;0.1,0,IF($J6&lt;0.2,1,IF($J6&lt;0.3,2,IF($J6&lt;0.4,3,IF($J6&lt;0.5,4,IF($J6&gt;=0.5,5))))))</f>
        <v>#DIV/0!</v>
      </c>
      <c r="T6" s="28" t="e">
        <f t="shared" ref="T6:T7" si="14">IF($K6&lt;0.2,0,IF($K6&lt;0.3,1,IF($K6&lt;0.4,2,IF($K6&lt;0.5,3,IF($K6&lt;0.6,4,IF($K6&gt;=0.6,5))))))</f>
        <v>#DIV/0!</v>
      </c>
      <c r="U6" s="28" t="e">
        <f t="shared" ref="U6:U7" si="15">IF($L6&lt;0.01,0,IF($L6&lt;0.05,1,IF($L6&lt;0.1,2,IF($L6&lt;0.15,3,IF($L6&lt;0.2,4,IF($L6&gt;=0.2,5))))))</f>
        <v>#DIV/0!</v>
      </c>
      <c r="V6" s="28" t="e">
        <f t="shared" ref="V6:V7" si="16">IF($M6&lt;0,0,IF($M6&lt;0.025,1,IF($M6&lt;0.075,2,IF($M6&lt;0.1,3,IF($M6&lt;0.15,4,IF($M6&gt;=0.15,5))))))</f>
        <v>#DIV/0!</v>
      </c>
      <c r="W6" s="28" t="e">
        <f t="shared" ref="W6:W7" si="17">IF($N6&lt;-0.1,0,IF($N6&lt;0.02,1,IF($N6&lt;0.03,2,IF($N6&lt;0.04,3,IF($N6&lt;0.05,4,IF($N6&gt;=0.05,5))))))</f>
        <v>#DIV/0!</v>
      </c>
      <c r="X6" s="46"/>
      <c r="Y6" s="13">
        <f t="shared" ref="Y6:Y8" si="18">IF(OR(AND($A6&gt;=1, $A6&lt;=3),AND($A6&gt;=10, $A6&lt;=12)),
    (IF(ISNUMBER(O6),O6,0)*0.2 + IF(ISNUMBER(P6),P6,0)*0.3 + IF(ISNUMBER(Q6),Q6,0)*0.5)*0.45 +
    (IF(ISNUMBER(R6),R6,0)*0.2 + IF(ISNUMBER(S6),S6,0)*0.3 + IF(ISNUMBER(T6),T6,0)*0.5)*0.3 +
    (IF(ISNUMBER(U6),U6,0)*0.2 + IF(ISNUMBER(V6),V6,0)*0.3 + IF(ISNUMBER(W6),W6,0)*0.5)*0.25,
IF(OR(AND($A6&gt;=45, $A6&lt;=47), AND($A6&gt;=49, $A6&lt;=53)),
    (IF(ISNUMBER(O6),O6,0)*0.2 + IF(ISNUMBER(P6),P6,0)*0.3 + IF(ISNUMBER(Q6),Q6,0)*0.5)*0.4 +
    (IF(ISNUMBER(R6),R6,0)*0.2 + IF(ISNUMBER(S6),S6,0)*0.3 + IF(ISNUMBER(T6),T6,0)*0.5)*0.3 +
    (IF(ISNUMBER(U6),U6,0)*0.2 + IF(ISNUMBER(V6),V6,0)*0.3 + IF(ISNUMBER(W6),W6,0)*0.5)*0.3,
IF(OR(AND($A6&gt;=5, $A6&lt;=9), AND($A6&gt;=13, $A6&lt;=33), AND($A6&gt;=41, $A6&lt;=43)),
    (IF(ISNUMBER(O6),O6,0)*0.2 + IF(ISNUMBER(P6),P6,0)*0.3 + IF(ISNUMBER(Q6),Q6,0)*0.5)*0.35 +
    (IF(ISNUMBER(R6),R6,0)*0.2 + IF(ISNUMBER(S6),S6,0)*0.3 + IF(ISNUMBER(T6),T6,0)*0.5)*0.45 +
    (IF(ISNUMBER(U6),U6,0)*0.2 + IF(ISNUMBER(V6),V6,0)*0.3 + IF(ISNUMBER(W6),W6,0)*0.5)*0.2,
IF(OR(AND($A6&gt;=35, $A6&lt;=39), AND($A6&gt;=55, $A6&lt;100)),
    (IF(ISNUMBER(O6),O6,0)*0.2 + IF(ISNUMBER(P6),P6,0)*0.3 + IF(ISNUMBER(Q6),Q6,0)*0.5)*0.35 +
    (IF(ISNUMBER(R6),R6,0)*0.2 + IF(ISNUMBER(S6),S6,0)*0.3 + IF(ISNUMBER(T6),T6,0)*0.5)*0.35 +
    (IF(ISNUMBER(U6),U6,0)*0.2 + IF(ISNUMBER(V6),V6,0)*0.3 + IF(ISNUMBER(W6),W6,0)*0.5)*0.3,
0)))) + IF(X6=1, 0.2, 0)</f>
        <v>0</v>
      </c>
      <c r="Z6" s="13" t="str">
        <f>IF(AND(Y6&gt;=4), "A",
    IF(AND(Y6&gt;=3.5, Y6&lt;4), "B",
    IF(AND(Y6&gt;=3, Y6&lt;3.5), "C",
    IF(AND(Y6&gt;=2, Y6&lt;3), "D",
    IF(AND(Y6&gt;=1, Y6&lt;2), "E",
    IF(Y6&lt;1, "F", ""))))))</f>
        <v>F</v>
      </c>
      <c r="AA6" s="13" t="str">
        <f t="shared" ref="AA6:AA8" si="19">IF(AND(Y6&gt;=4.5), "A",
    IF(AND(Y6&gt;=4, Y6&lt;4.5), "B",
    IF(AND(Y6&gt;=3.5, Y6&lt;4), "C",
    IF(AND(Y6&gt;=3, Y6&lt;3.5), "D",
    IF(AND(Y6&gt;=2.5, Y6&lt;3), "E",
    IF(Y6&lt;2.5, "F", ""))))))</f>
        <v>F</v>
      </c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</row>
    <row r="7" spans="1:44" ht="18.75" x14ac:dyDescent="0.3">
      <c r="A7" s="43"/>
      <c r="B7" s="45"/>
      <c r="C7" s="45"/>
      <c r="D7" s="46"/>
      <c r="E7" s="46"/>
      <c r="F7" s="11" t="e">
        <f>$AC7/$AG7</f>
        <v>#DIV/0!</v>
      </c>
      <c r="G7" s="11" t="e">
        <f>($AD7-$AB7)/$AG7</f>
        <v>#DIV/0!</v>
      </c>
      <c r="H7" s="11" t="e">
        <f t="shared" si="2"/>
        <v>#DIV/0!</v>
      </c>
      <c r="I7" s="11" t="e">
        <f t="shared" si="3"/>
        <v>#DIV/0!</v>
      </c>
      <c r="J7" s="11" t="e">
        <f t="shared" si="4"/>
        <v>#DIV/0!</v>
      </c>
      <c r="K7" s="11" t="e">
        <f t="shared" si="5"/>
        <v>#DIV/0!</v>
      </c>
      <c r="L7" s="11" t="e">
        <f t="shared" si="6"/>
        <v>#DIV/0!</v>
      </c>
      <c r="M7" s="11" t="e">
        <f t="shared" si="7"/>
        <v>#DIV/0!</v>
      </c>
      <c r="N7" s="12" t="e">
        <f t="shared" si="8"/>
        <v>#DIV/0!</v>
      </c>
      <c r="O7" s="1" t="e">
        <f t="shared" si="9"/>
        <v>#DIV/0!</v>
      </c>
      <c r="P7" s="28" t="e">
        <f t="shared" si="10"/>
        <v>#DIV/0!</v>
      </c>
      <c r="Q7" s="28" t="e">
        <f t="shared" si="11"/>
        <v>#DIV/0!</v>
      </c>
      <c r="R7" s="28" t="e">
        <f t="shared" si="12"/>
        <v>#DIV/0!</v>
      </c>
      <c r="S7" s="28" t="e">
        <f t="shared" si="13"/>
        <v>#DIV/0!</v>
      </c>
      <c r="T7" s="28" t="e">
        <f t="shared" si="14"/>
        <v>#DIV/0!</v>
      </c>
      <c r="U7" s="28" t="e">
        <f t="shared" si="15"/>
        <v>#DIV/0!</v>
      </c>
      <c r="V7" s="28" t="e">
        <f t="shared" si="16"/>
        <v>#DIV/0!</v>
      </c>
      <c r="W7" s="28" t="e">
        <f t="shared" si="17"/>
        <v>#DIV/0!</v>
      </c>
      <c r="X7" s="46"/>
      <c r="Y7" s="13">
        <f t="shared" si="18"/>
        <v>0</v>
      </c>
      <c r="Z7" s="13" t="str">
        <f t="shared" ref="Z7:Z8" si="20">IF(AND(Y7&gt;=4), "A",
    IF(AND(Y7&gt;=3.5, Y7&lt;4), "B",
    IF(AND(Y7&gt;=3, Y7&lt;3.5), "C",
    IF(AND(Y7&gt;=2, Y7&lt;3), "D",
    IF(AND(Y7&gt;=1, Y7&lt;2), "E",
    IF(Y7&lt;1, "F", ""))))))</f>
        <v>F</v>
      </c>
      <c r="AA7" s="13" t="str">
        <f t="shared" si="19"/>
        <v>F</v>
      </c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</row>
    <row r="8" spans="1:44" ht="18.75" x14ac:dyDescent="0.3">
      <c r="A8" s="47"/>
      <c r="B8" s="45"/>
      <c r="C8" s="45"/>
      <c r="D8" s="46"/>
      <c r="E8" s="46"/>
      <c r="F8" s="11" t="e">
        <f t="shared" si="0"/>
        <v>#DIV/0!</v>
      </c>
      <c r="G8" s="11" t="e">
        <f t="shared" si="1"/>
        <v>#DIV/0!</v>
      </c>
      <c r="H8" s="11" t="e">
        <f t="shared" si="2"/>
        <v>#DIV/0!</v>
      </c>
      <c r="I8" s="11" t="e">
        <f t="shared" si="3"/>
        <v>#DIV/0!</v>
      </c>
      <c r="J8" s="11" t="e">
        <f t="shared" si="4"/>
        <v>#DIV/0!</v>
      </c>
      <c r="K8" s="11" t="e">
        <f t="shared" si="5"/>
        <v>#DIV/0!</v>
      </c>
      <c r="L8" s="11" t="e">
        <f t="shared" si="6"/>
        <v>#DIV/0!</v>
      </c>
      <c r="M8" s="11" t="e">
        <f t="shared" si="7"/>
        <v>#DIV/0!</v>
      </c>
      <c r="N8" s="12" t="e">
        <f>($AQ8/E8*4)/(($AH8+$AI8)/2)</f>
        <v>#DIV/0!</v>
      </c>
      <c r="O8" s="1" t="e">
        <f>IF($F8&lt;=0.01,0,IF($F8&lt;0.05,1,IF($F8&lt;0.1,2,IF($F8&lt;0.2,3,IF($F8&lt;0.35,5,IF($F8&gt;=0.35,4))))))</f>
        <v>#DIV/0!</v>
      </c>
      <c r="P8" s="28" t="e">
        <f>IF($G8&lt;=0.2,0,IF($G8&lt;0.4,1,IF($G8&lt;0.6,2,IF($G8&lt;1,3,IF($G8&lt;5,5,IF($G8&gt;=5,4))))))</f>
        <v>#DIV/0!</v>
      </c>
      <c r="Q8" s="28" t="e">
        <f>IF($H8&lt;0.2,0,IF($H8&lt;0.7,1,IF($H8&lt;1,2,IF($H8&lt;1.3,3,IF($H8&lt;10,5,IF($H8&gt;=10,4))))))</f>
        <v>#DIV/0!</v>
      </c>
      <c r="R8" s="28" t="e">
        <f>IF($I8&lt;0.05,0,IF($I8&lt;0.1,1,IF($I8&lt;0.2,2,IF($I8&lt;0.3,3,IF($I8&lt;0.4,4,IF($I8&gt;=0.4,5))))))</f>
        <v>#DIV/0!</v>
      </c>
      <c r="S8" s="28" t="e">
        <f>IF($J8&lt;0.1,0,IF($J8&lt;0.2,1,IF($J8&lt;0.3,2,IF($J8&lt;0.4,3,IF($J8&lt;0.5,4,IF($J8&gt;=0.5,5))))))</f>
        <v>#DIV/0!</v>
      </c>
      <c r="T8" s="28" t="e">
        <f>IF($K8&lt;0.2,0,IF($K8&lt;0.3,1,IF($K8&lt;0.4,2,IF($K8&lt;0.5,3,IF($K8&lt;0.6,4,IF($K8&gt;=0.6,5))))))</f>
        <v>#DIV/0!</v>
      </c>
      <c r="U8" s="28" t="e">
        <f>IF($L8&lt;0.01,0,IF($L8&lt;0.05,1,IF($L8&lt;0.1,2,IF($L8&lt;0.15,3,IF($L8&lt;0.2,4,IF($L8&gt;=0.2,5))))))</f>
        <v>#DIV/0!</v>
      </c>
      <c r="V8" s="28" t="e">
        <f>IF($M8&lt;0,0,IF($M8&lt;0.025,1,IF($M8&lt;0.075,2,IF($M8&lt;0.1,3,IF($M8&lt;0.15,4,IF($M8&gt;=0.15,5))))))</f>
        <v>#DIV/0!</v>
      </c>
      <c r="W8" s="28" t="e">
        <f>IF($N8&lt;-0.1,0,IF($N8&lt;0.02,1,IF($N8&lt;0.03,2,IF($N8&lt;0.04,3,IF($N8&lt;0.05,4,IF($N8&gt;=0.05,5))))))</f>
        <v>#DIV/0!</v>
      </c>
      <c r="X8" s="46"/>
      <c r="Y8" s="13">
        <f t="shared" si="18"/>
        <v>0</v>
      </c>
      <c r="Z8" s="13" t="str">
        <f t="shared" si="20"/>
        <v>F</v>
      </c>
      <c r="AA8" s="13" t="str">
        <f t="shared" si="19"/>
        <v>F</v>
      </c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</row>
    <row r="9" spans="1:44" ht="18.75" x14ac:dyDescent="0.3">
      <c r="A9" s="18"/>
      <c r="B9" s="14"/>
      <c r="C9" s="14"/>
      <c r="D9" s="14"/>
      <c r="E9" s="14"/>
      <c r="F9" s="19"/>
      <c r="G9" s="14"/>
      <c r="H9" s="14"/>
      <c r="I9" s="14"/>
      <c r="J9" s="14"/>
      <c r="K9" s="14"/>
      <c r="L9" s="14"/>
      <c r="M9" s="14"/>
      <c r="N9" s="14"/>
      <c r="O9" s="14"/>
      <c r="P9" s="29"/>
      <c r="Q9" s="29"/>
      <c r="R9" s="29"/>
      <c r="S9" s="29"/>
      <c r="T9" s="29"/>
      <c r="U9" s="29"/>
      <c r="V9" s="29"/>
      <c r="W9" s="29"/>
      <c r="X9" s="14"/>
      <c r="Y9" s="8"/>
      <c r="Z9" s="8"/>
      <c r="AA9" s="8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4" ht="18.75" x14ac:dyDescent="0.3">
      <c r="A10" s="17"/>
      <c r="B10" s="7"/>
      <c r="C10" s="7"/>
      <c r="D10" s="20"/>
      <c r="E10" s="20"/>
      <c r="F10" s="21"/>
      <c r="G10" s="22"/>
      <c r="H10" s="22"/>
      <c r="I10" s="22"/>
      <c r="J10" s="22"/>
      <c r="K10" s="22"/>
      <c r="L10" s="22"/>
      <c r="M10" s="22"/>
      <c r="N10" s="22"/>
      <c r="O10" s="7"/>
      <c r="P10" s="30"/>
      <c r="Q10" s="30"/>
      <c r="R10" s="30"/>
      <c r="S10" s="30"/>
      <c r="T10" s="30"/>
      <c r="U10" s="30"/>
      <c r="V10" s="30"/>
      <c r="W10" s="30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1:44" ht="18.75" x14ac:dyDescent="0.3">
      <c r="A11" s="1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17"/>
      <c r="N11" s="7"/>
      <c r="O11" s="7"/>
      <c r="P11" s="30"/>
      <c r="Q11" s="30"/>
      <c r="R11" s="30"/>
      <c r="S11" s="30"/>
      <c r="T11" s="30"/>
      <c r="U11" s="30"/>
      <c r="V11" s="30"/>
      <c r="W11" s="30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</row>
    <row r="12" spans="1:44" ht="18.75" x14ac:dyDescent="0.3">
      <c r="A12" s="1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34"/>
      <c r="N12" s="7"/>
      <c r="O12" s="7"/>
      <c r="P12" s="30"/>
      <c r="Q12" s="30"/>
      <c r="R12" s="30"/>
      <c r="S12" s="30"/>
      <c r="T12" s="30"/>
      <c r="U12" s="30"/>
      <c r="V12" s="30"/>
      <c r="W12" s="30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</row>
    <row r="13" spans="1:44" ht="15" customHeight="1" x14ac:dyDescent="0.3">
      <c r="A13" s="1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34"/>
      <c r="N13" s="7"/>
      <c r="O13" s="7"/>
      <c r="P13" s="30"/>
      <c r="Q13" s="30"/>
      <c r="R13" s="30"/>
      <c r="S13" s="30"/>
      <c r="T13" s="30"/>
      <c r="U13" s="30"/>
      <c r="V13" s="30"/>
      <c r="W13" s="30"/>
      <c r="X13" s="7"/>
      <c r="Y13" s="7"/>
      <c r="Z13" s="7"/>
      <c r="AA13" s="7"/>
      <c r="AB13" s="7"/>
      <c r="AC13" s="23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7"/>
    </row>
    <row r="14" spans="1:44" ht="44.1" customHeight="1" x14ac:dyDescent="0.3">
      <c r="A14" s="1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30"/>
      <c r="Q14" s="30"/>
      <c r="R14" s="30"/>
      <c r="S14" s="30"/>
      <c r="T14" s="30"/>
      <c r="U14" s="30"/>
      <c r="V14" s="30"/>
      <c r="W14" s="30"/>
      <c r="X14" s="7"/>
      <c r="Y14" s="7"/>
      <c r="Z14" s="7"/>
      <c r="AA14" s="7"/>
      <c r="AB14" s="7"/>
      <c r="AC14" s="23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7"/>
    </row>
    <row r="15" spans="1:44" ht="26.1" customHeight="1" x14ac:dyDescent="0.3">
      <c r="A15" s="1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30"/>
      <c r="Q15" s="30"/>
      <c r="R15" s="30"/>
      <c r="S15" s="30"/>
      <c r="T15" s="30"/>
      <c r="U15" s="30"/>
      <c r="V15" s="30"/>
      <c r="W15" s="30"/>
      <c r="X15" s="7"/>
      <c r="Y15" s="7"/>
      <c r="Z15" s="7"/>
      <c r="AA15" s="7"/>
      <c r="AB15" s="7"/>
      <c r="AC15" s="23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7"/>
    </row>
    <row r="16" spans="1:44" x14ac:dyDescent="0.25">
      <c r="AH16" s="6"/>
    </row>
    <row r="17" spans="1:34" x14ac:dyDescent="0.25">
      <c r="AH17" s="6"/>
    </row>
    <row r="18" spans="1:34" x14ac:dyDescent="0.25">
      <c r="AH18" s="6"/>
    </row>
    <row r="19" spans="1:34" x14ac:dyDescent="0.25">
      <c r="AH19" s="6"/>
    </row>
    <row r="20" spans="1:34" x14ac:dyDescent="0.25">
      <c r="AH20" s="6"/>
    </row>
    <row r="21" spans="1:34" x14ac:dyDescent="0.25">
      <c r="AH21" s="6"/>
    </row>
    <row r="26" spans="1:34" ht="20.25" x14ac:dyDescent="0.3">
      <c r="A26" s="42" t="s">
        <v>41</v>
      </c>
    </row>
  </sheetData>
  <sheetProtection algorithmName="SHA-512" hashValue="aM1oFkmdA9gY3WREPGZNKZmq6IIXe1d2GVkmUfC0D5pixNwlnL+hn1pd9ANNHjR81CFjuxlSRAe+s3bJgGj7rw==" saltValue="+qOs1Vkgqb4gGRI4hsU8HQ==" spinCount="100000" sheet="1" formatCells="0" formatColumns="0" formatRows="0" autoFilter="0" pivotTables="0"/>
  <sortState ref="AH2:AH9">
    <sortCondition ref="AH2:AH9"/>
  </sortState>
  <mergeCells count="11">
    <mergeCell ref="A3:A4"/>
    <mergeCell ref="B3:B4"/>
    <mergeCell ref="C3:C4"/>
    <mergeCell ref="D3:D4"/>
    <mergeCell ref="O2:W3"/>
    <mergeCell ref="F3:F4"/>
    <mergeCell ref="G3:G4"/>
    <mergeCell ref="H3:H4"/>
    <mergeCell ref="I3:I4"/>
    <mergeCell ref="J3:J4"/>
    <mergeCell ref="K3:K4"/>
  </mergeCells>
  <conditionalFormatting sqref="F9">
    <cfRule type="colorScale" priority="28">
      <colorScale>
        <cfvo type="min"/>
        <cfvo type="num" val="3"/>
        <cfvo type="max"/>
        <color rgb="FFFF0000"/>
        <color rgb="FFFFFF00"/>
        <color rgb="FF00B050"/>
      </colorScale>
    </cfRule>
  </conditionalFormatting>
  <conditionalFormatting sqref="Y1:Z3 Y9:Z1048576 Y4:Y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3">
      <colorScale>
        <cfvo type="num" val="0"/>
        <cfvo type="num" val="5"/>
        <color rgb="FFFF7128"/>
        <color rgb="FFFFEF9C"/>
      </colorScale>
    </cfRule>
    <cfRule type="colorScale" priority="22">
      <colorScale>
        <cfvo type="num" val="0"/>
        <cfvo type="num" val="3"/>
        <cfvo type="num" val="5"/>
        <color rgb="FFFF0000"/>
        <color rgb="FFFFEB84"/>
        <color rgb="FF00B0F0"/>
      </colorScale>
    </cfRule>
  </conditionalFormatting>
  <conditionalFormatting sqref="Z4:Z8">
    <cfRule type="cellIs" dxfId="11" priority="5" operator="equal">
      <formula>"A"</formula>
    </cfRule>
    <cfRule type="cellIs" dxfId="10" priority="6" operator="equal">
      <formula>"B"</formula>
    </cfRule>
    <cfRule type="cellIs" dxfId="9" priority="2" operator="equal">
      <formula>"E"</formula>
    </cfRule>
    <cfRule type="cellIs" dxfId="8" priority="3" operator="equal">
      <formula>"D"</formula>
    </cfRule>
    <cfRule type="cellIs" dxfId="7" priority="1" operator="equal">
      <formula>"F"</formula>
    </cfRule>
    <cfRule type="cellIs" dxfId="6" priority="4" operator="equal">
      <formula>"C"</formula>
    </cfRule>
  </conditionalFormatting>
  <conditionalFormatting sqref="AA1:AA1048576">
    <cfRule type="cellIs" dxfId="5" priority="16" operator="equal">
      <formula>"A"</formula>
    </cfRule>
    <cfRule type="cellIs" dxfId="4" priority="17" operator="equal">
      <formula>"B"</formula>
    </cfRule>
    <cfRule type="cellIs" dxfId="3" priority="10" operator="equal">
      <formula>"C"</formula>
    </cfRule>
    <cfRule type="cellIs" dxfId="2" priority="8" operator="equal">
      <formula>"E"</formula>
    </cfRule>
    <cfRule type="cellIs" dxfId="1" priority="7" operator="equal">
      <formula>"F"</formula>
    </cfRule>
    <cfRule type="cellIs" dxfId="0" priority="9" operator="equal">
      <formula>"D"</formula>
    </cfRule>
  </conditionalFormatting>
  <pageMargins left="0.7" right="0.7" top="0.75" bottom="0.75" header="0.3" footer="0.3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2025-02-04T13:10:56Z</cp:lastPrinted>
  <dcterms:created xsi:type="dcterms:W3CDTF">2025-02-04T12:29:11Z</dcterms:created>
  <dcterms:modified xsi:type="dcterms:W3CDTF">2025-09-09T11:20:14Z</dcterms:modified>
</cp:coreProperties>
</file>