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заг!$A$1:$J$187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9" i="6" l="1"/>
  <c r="D55" i="6" l="1"/>
  <c r="D127" i="6" l="1"/>
  <c r="D139" i="6"/>
  <c r="D123" i="6"/>
  <c r="D137" i="6"/>
  <c r="D135" i="6"/>
  <c r="D57" i="6" l="1"/>
  <c r="D35" i="6" l="1"/>
  <c r="D145" i="6" l="1"/>
  <c r="D20" i="6" l="1"/>
  <c r="D18" i="6"/>
  <c r="D89" i="6" l="1"/>
  <c r="D87" i="6"/>
  <c r="D121" i="6" l="1"/>
  <c r="D61" i="6" l="1"/>
  <c r="D59" i="6"/>
  <c r="D63" i="6"/>
  <c r="D65" i="6" l="1"/>
  <c r="D107" i="6" l="1"/>
  <c r="D119" i="6"/>
  <c r="D85" i="6"/>
  <c r="D105" i="6"/>
  <c r="D8" i="6" l="1"/>
  <c r="D10" i="6"/>
  <c r="D12" i="6"/>
  <c r="D24" i="6" l="1"/>
  <c r="D133" i="6"/>
  <c r="D153" i="6" l="1"/>
  <c r="D83" i="6" l="1"/>
  <c r="D95" i="6"/>
  <c r="D75" i="6" l="1"/>
  <c r="D31" i="6"/>
  <c r="D73" i="6" l="1"/>
  <c r="D151" i="6"/>
  <c r="D141" i="6" l="1"/>
  <c r="D178" i="6" l="1"/>
  <c r="D175" i="6"/>
  <c r="D170" i="6"/>
  <c r="D125" i="6"/>
  <c r="D111" i="6"/>
  <c r="D69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<sst xmlns="http://schemas.openxmlformats.org/spreadsheetml/2006/main" count="526" uniqueCount="354">
  <si>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</si>
  <si>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</si>
  <si>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</si>
  <si>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</si>
  <si>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</si>
  <si>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</si>
  <si>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</si>
  <si>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</si>
  <si>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</si>
  <si>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</si>
  <si>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</si>
  <si>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</si>
  <si>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</si>
  <si>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</si>
  <si>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</si>
  <si>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</si>
  <si>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</si>
  <si>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</si>
  <si>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</si>
  <si>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</si>
  <si>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</si>
  <si>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</si>
  <si>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</si>
  <si>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</si>
  <si>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</si>
  <si>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</si>
  <si>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</si>
  <si>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</si>
  <si>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</si>
  <si>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</si>
  <si>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</si>
  <si>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</si>
  <si>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</si>
  <si>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</si>
  <si>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</si>
  <si>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</si>
  <si>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</si>
  <si>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</si>
  <si>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</si>
  <si>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</si>
  <si>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</si>
  <si>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</si>
  <si>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</si>
  <si>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</si>
  <si>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</si>
  <si>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</si>
  <si>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</si>
  <si>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</si>
  <si>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</si>
  <si>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</si>
  <si>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</si>
  <si>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</si>
  <si>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</si>
  <si>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</si>
  <si>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</si>
  <si>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</si>
  <si>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</si>
  <si>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</si>
  <si>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</si>
  <si>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</si>
  <si>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</si>
  <si>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</si>
  <si>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</si>
  <si>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</si>
  <si>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</si>
  <si>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</si>
  <si>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</si>
  <si>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</si>
  <si>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</si>
  <si>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</si>
  <si>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</si>
  <si>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</si>
  <si>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</si>
  <si>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</si>
  <si>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</si>
  <si>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</si>
  <si>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</si>
  <si>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</si>
  <si>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</si>
  <si>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</si>
  <si>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</si>
  <si>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</si>
  <si>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</si>
  <si>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</si>
  <si>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</si>
  <si>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</si>
  <si>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</si>
  <si>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</si>
  <si>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</si>
  <si>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</si>
  <si>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</si>
  <si>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</si>
  <si>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</si>
  <si>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</si>
  <si>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</si>
  <si>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</si>
  <si>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</si>
  <si>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</si>
  <si>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</si>
  <si>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</si>
  <si>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</si>
  <si>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</si>
  <si>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</si>
  <si>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</si>
  <si>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</si>
  <si>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</si>
  <si>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</si>
  <si>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</si>
  <si>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</si>
  <si>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</si>
  <si>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</si>
  <si>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</si>
  <si>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</si>
  <si>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</si>
  <si>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</si>
  <si>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</si>
  <si>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</si>
  <si>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</si>
  <si>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</si>
  <si>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</si>
  <si>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</si>
  <si>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</si>
  <si>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</si>
  <si>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</si>
  <si>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</si>
  <si>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</si>
  <si>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</si>
  <si>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</si>
  <si>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</si>
  <si>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</si>
  <si>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</si>
  <si>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</si>
  <si>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</si>
  <si>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</si>
  <si>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</si>
  <si>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</si>
  <si>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</si>
  <si>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</si>
  <si>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</si>
  <si>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</si>
  <si>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</si>
  <si>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</si>
  <si>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</si>
  <si>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</si>
  <si>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</si>
  <si>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</si>
  <si>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</si>
  <si>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</si>
  <si>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</si>
  <si>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</si>
  <si>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</si>
  <si>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</si>
  <si>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</si>
  <si>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</si>
  <si>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</si>
  <si>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</si>
  <si>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</si>
  <si>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</si>
  <si>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</si>
  <si>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</si>
  <si>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</si>
  <si>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</si>
  <si>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</si>
  <si>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</si>
  <si>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</si>
  <si>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</si>
  <si>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</si>
  <si>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</si>
  <si>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</si>
  <si>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</si>
  <si>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</si>
  <si>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</si>
  <si>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</si>
  <si>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</si>
  <si>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</si>
  <si>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</si>
  <si>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</si>
  <si>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</si>
  <si>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</si>
  <si>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</si>
  <si>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</si>
  <si>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</si>
  <si>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</si>
  <si>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</si>
  <si>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</si>
  <si>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</si>
  <si>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</si>
  <si>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</si>
  <si>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</si>
  <si>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</si>
  <si>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</si>
  <si>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</si>
  <si>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</si>
  <si>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</si>
  <si>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</si>
  <si>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</si>
  <si>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</si>
  <si>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</si>
  <si>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</si>
  <si>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</si>
  <si>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</si>
  <si>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</si>
  <si>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</si>
  <si>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</si>
  <si>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</si>
  <si>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</si>
  <si>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</si>
  <si>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</si>
  <si>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</si>
  <si>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</si>
  <si>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</si>
  <si>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</si>
  <si>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</si>
  <si>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</si>
  <si>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</si>
  <si>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</si>
  <si>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</si>
  <si>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</si>
  <si>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</si>
  <si>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</si>
  <si>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</si>
  <si>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</si>
  <si>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</si>
  <si>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</si>
  <si>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</si>
  <si>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</si>
  <si>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</si>
  <si>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</si>
  <si>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</si>
  <si>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</si>
  <si>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</si>
  <si>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</si>
  <si>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</si>
  <si>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</si>
  <si>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</si>
  <si>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</si>
  <si>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</si>
  <si>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</si>
  <si>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</si>
  <si>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</si>
  <si>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</si>
  <si>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</si>
  <si>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</si>
  <si>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</si>
  <si>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</si>
  <si>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</si>
  <si>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</si>
  <si>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</si>
  <si>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</si>
  <si>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</si>
  <si>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</si>
  <si>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</si>
  <si>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</si>
  <si>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</si>
  <si>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</si>
  <si>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</si>
  <si>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</si>
  <si>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</si>
  <si>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</si>
  <si>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</si>
  <si>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</si>
  <si>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</si>
  <si>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</si>
  <si>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</si>
  <si>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</si>
  <si>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</si>
  <si>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</si>
  <si>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</si>
  <si>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</si>
  <si>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</si>
  <si>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</si>
  <si>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</si>
  <si>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</si>
  <si>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</si>
  <si>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</si>
  <si>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</si>
  <si>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</si>
  <si>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</si>
  <si>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</si>
  <si>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</si>
  <si>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</si>
  <si>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</si>
  <si>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</si>
  <si>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</si>
  <si>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</si>
  <si>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</si>
  <si>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</si>
  <si>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</si>
  <si>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</si>
  <si>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</si>
  <si>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</si>
  <si>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</si>
  <si>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</si>
  <si>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</si>
  <si>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</si>
  <si>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</si>
  <si>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</si>
  <si>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</si>
  <si>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</si>
  <si>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</si>
  <si>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</si>
  <si>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</si>
  <si>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</si>
  <si>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</si>
  <si>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</si>
  <si>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</t>
    </r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</si>
  <si>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</si>
  <si>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</si>
  <si>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</si>
  <si>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</si>
  <si>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(чотири мільйони сімдесят дві тисячі дев'яносто п'ять  гривень 00коп)                     </t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</si>
  <si>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</si>
  <si>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</si>
  <si>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</si>
  <si>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</si>
  <si>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 xml:space="preserve">грн. (один мільйон девятсот шістдесят вісім  тисяч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</si>
  <si>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</si>
  <si>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</si>
  <si>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</si>
  <si>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t xml:space="preserve">грн. (сто п'ятнадцять тисяч двісті шістдесят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</si>
  <si>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</t>
    </r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</si>
  <si>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</si>
  <si>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 xml:space="preserve">грн. (два мільйони чотириста вісімдесят дев'ять чотириста двадцять гривень 00 коп.)                            </t>
  </si>
  <si>
    <t xml:space="preserve">грн. (один  мільйон п'ятсот десять тисяч п'ятсот вісімдесят гривень 00 коп.)                            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</si>
  <si>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</si>
  <si>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</si>
  <si>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</si>
  <si>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</si>
  <si>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</si>
  <si>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</si>
  <si>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</si>
  <si>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</si>
  <si>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</si>
  <si>
    <t xml:space="preserve">Послуги з технічного обслуговування, поточного ремонту і аварійного відновлення ВОЛЗ (волоконно-оптичної лінії зв’язку) за кодом ДК 021:2015 – 50340000-0 послуги з ремонту і технічного обслуговування аудіовізуального та оптичного обладнання (код ДК 021:2015 – 50340000-0 послуги з ремонту і технічного обслуговування аудіовізуального та оптичного обладнання (Послуги з технічного обслуговування, поточного ремонту і аварійного відновлення ВОЛЗ (волоконно-оптичної лінії зв’язку) </t>
  </si>
  <si>
    <r>
      <t xml:space="preserve">загальний фонд КПКВ 3506010         </t>
    </r>
    <r>
      <rPr>
        <i/>
        <sz val="10"/>
        <color indexed="8"/>
        <rFont val="Times New Roman"/>
        <family val="1"/>
        <charset val="204"/>
      </rPr>
      <t xml:space="preserve"> (суму скореговано відповідно ціннових пропозицій)</t>
    </r>
  </si>
  <si>
    <t xml:space="preserve">грн. (п'ятсот тридцять тисяч триста шістдесят шість гривень 67 коп.)                             </t>
  </si>
  <si>
    <r>
      <t>загальний фонд КПКВ 3506010      (</t>
    </r>
    <r>
      <rPr>
        <i/>
        <sz val="10"/>
        <color indexed="8"/>
        <rFont val="Times New Roman"/>
        <family val="1"/>
        <charset val="204"/>
      </rPr>
      <t xml:space="preserve">суму скореговано відповідно ціннових пропозицій) </t>
    </r>
    <r>
      <rPr>
        <sz val="10"/>
        <color indexed="8"/>
        <rFont val="Times New Roman"/>
        <family val="1"/>
        <charset val="204"/>
      </rPr>
      <t xml:space="preserve">    </t>
    </r>
  </si>
  <si>
    <t>Код ДК 021:2015 – 50340000-0 послуги з ремонту і технічного обслуговування аудіовізуального та оптичного обладнання</t>
  </si>
  <si>
    <t xml:space="preserve">грн. (сто сорок три тисячі сто тридцять три гривні 33 коп.)                             </t>
  </si>
  <si>
    <t>43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</si>
  <si>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</si>
  <si>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 (з</t>
    </r>
    <r>
      <rPr>
        <sz val="1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</si>
  <si>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>(зміни с/з №22/22-02-03/15662 від 01.10.2025-450,0 тис.грн.)</t>
    </r>
  </si>
  <si>
    <t>Авторизація Автоматизованої системи автоматизації обліку та документообігу з безпеки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</si>
  <si>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</si>
  <si>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r>
      <t xml:space="preserve">Код ДК 021:2015-72250000-2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</si>
  <si>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</t>
    </r>
  </si>
  <si>
    <t xml:space="preserve">грн. (один мільйон дев'яносто вісім тисяч п'ятсот двадцять п'ять гривень 00 коп.)                            </t>
  </si>
  <si>
    <r>
      <t>(погодження Мінцифри)</t>
    </r>
    <r>
      <rPr>
        <sz val="10"/>
        <color indexed="8"/>
        <rFont val="Times New Roman"/>
        <family val="1"/>
        <charset val="204"/>
      </rPr>
      <t xml:space="preserve"> (зміни с/з №23/23-03-03/18179 від 13.11.2025)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</si>
  <si>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 xml:space="preserve">(зміни с/з №22/22-02-03/15662 від 01.10.2025  </t>
    </r>
    <r>
      <rPr>
        <b/>
        <sz val="10"/>
        <rFont val="Times New Roman"/>
        <family val="1"/>
        <charset val="204"/>
      </rPr>
      <t xml:space="preserve">900,0 </t>
    </r>
    <r>
      <rPr>
        <sz val="10"/>
        <rFont val="Times New Roman"/>
        <family val="1"/>
        <charset val="204"/>
      </rPr>
      <t>тис.грн.) (зміни с/з №23/23-03-03/18179 від 13.11.2025)</t>
    </r>
  </si>
  <si>
    <t xml:space="preserve">грн. (триста вісімдесят дві тисяч триста сімдесят гривень 00 коп.)                            </t>
  </si>
  <si>
    <t xml:space="preserve">грн. (два мільйони вісімсот шістдесят дві тисячі сто  гривень 00 коп.)                            </t>
  </si>
  <si>
    <t>Постачання програмного забезпечення для сканування вихідного коду та розгорнутих веб-додатків (Іnteractive Application Security Testing (ІAST) за кодом ДК 021:2015-72260000-5 послуги, пов’язані з програмним забезпеченням (ДК 021:2015-72260000-5 послуги, пов’язані з програмним забезпеченням  (постачання програмного забезпечення для сканування вихідного коду та розгорнутих веб-додатків (Іnteractive Application Security Testing (ІAST))</t>
  </si>
  <si>
    <t xml:space="preserve">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</si>
</sst>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43">
    <xf numFmtId="0" fontId="0" fillId="0" borderId="0" xfId="0"/>
    <xf numFmtId="0" fontId="0" fillId="2" borderId="0" xfId="0" applyFill="1"/>
    <xf numFmtId="0" fontId="16" fillId="0" borderId="0" xfId="0" applyFont="1"/>
    <xf numFmtId="0" fontId="0" fillId="0" borderId="0" xfId="0" applyFill="1"/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4" fontId="32" fillId="0" borderId="0" xfId="0" applyNumberFormat="1" applyFont="1"/>
    <xf numFmtId="0" fontId="32" fillId="0" borderId="0" xfId="0" applyFont="1"/>
    <xf numFmtId="0" fontId="21" fillId="5" borderId="10" xfId="0" applyFont="1" applyFill="1" applyBorder="1" applyAlignment="1">
      <alignment horizontal="left" vertical="top" wrapText="1"/>
    </xf>
    <xf numFmtId="49" fontId="25" fillId="5" borderId="10" xfId="0" applyNumberFormat="1" applyFont="1" applyFill="1" applyBorder="1" applyAlignment="1">
      <alignment horizontal="center" vertical="center" wrapText="1"/>
    </xf>
    <xf numFmtId="4" fontId="26" fillId="5" borderId="23" xfId="0" applyNumberFormat="1" applyFont="1" applyFill="1" applyBorder="1" applyAlignment="1">
      <alignment horizontal="center" vertical="top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top" wrapText="1"/>
    </xf>
    <xf numFmtId="49" fontId="33" fillId="5" borderId="13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top" wrapText="1"/>
    </xf>
    <xf numFmtId="49" fontId="23" fillId="5" borderId="1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top" wrapText="1"/>
    </xf>
    <xf numFmtId="0" fontId="27" fillId="6" borderId="24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center" wrapText="1"/>
    </xf>
    <xf numFmtId="0" fontId="21" fillId="7" borderId="32" xfId="0" applyFont="1" applyFill="1" applyBorder="1" applyAlignment="1">
      <alignment vertical="center" wrapText="1"/>
    </xf>
    <xf numFmtId="0" fontId="35" fillId="7" borderId="33" xfId="0" applyFont="1" applyFill="1" applyBorder="1" applyAlignment="1">
      <alignment vertical="top" wrapText="1"/>
    </xf>
    <xf numFmtId="4" fontId="18" fillId="7" borderId="32" xfId="0" applyNumberFormat="1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vertical="top" wrapText="1"/>
    </xf>
    <xf numFmtId="0" fontId="35" fillId="7" borderId="34" xfId="0" applyFont="1" applyFill="1" applyBorder="1" applyAlignment="1">
      <alignment vertical="top" wrapText="1"/>
    </xf>
    <xf numFmtId="4" fontId="36" fillId="0" borderId="0" xfId="0" applyNumberFormat="1" applyFont="1"/>
    <xf numFmtId="0" fontId="21" fillId="2" borderId="17" xfId="0" applyFont="1" applyFill="1" applyBorder="1" applyAlignment="1">
      <alignment vertical="top" wrapText="1"/>
    </xf>
    <xf numFmtId="4" fontId="29" fillId="2" borderId="18" xfId="0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3" fillId="2" borderId="1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top" wrapText="1"/>
    </xf>
    <xf numFmtId="4" fontId="26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4" fontId="26" fillId="2" borderId="2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top" wrapText="1"/>
    </xf>
    <xf numFmtId="4" fontId="34" fillId="2" borderId="11" xfId="0" applyNumberFormat="1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vertical="top" wrapText="1"/>
    </xf>
    <xf numFmtId="0" fontId="39" fillId="6" borderId="1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top" wrapText="1"/>
    </xf>
    <xf numFmtId="0" fontId="27" fillId="4" borderId="23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justify" wrapText="1"/>
    </xf>
    <xf numFmtId="0" fontId="41" fillId="2" borderId="3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left" vertical="top" wrapText="1"/>
    </xf>
    <xf numFmtId="4" fontId="44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0" fontId="47" fillId="0" borderId="0" xfId="0" applyFont="1"/>
    <xf numFmtId="4" fontId="0" fillId="2" borderId="0" xfId="0" applyNumberFormat="1" applyFill="1"/>
    <xf numFmtId="0" fontId="23" fillId="0" borderId="13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vertical="center" wrapText="1"/>
    </xf>
    <xf numFmtId="49" fontId="49" fillId="2" borderId="14" xfId="0" applyNumberFormat="1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vertical="center" wrapText="1"/>
    </xf>
    <xf numFmtId="0" fontId="21" fillId="4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vertical="top" wrapText="1"/>
    </xf>
    <xf numFmtId="0" fontId="39" fillId="4" borderId="1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center" vertical="top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vertical="center" wrapText="1"/>
    </xf>
    <xf numFmtId="0" fontId="35" fillId="7" borderId="24" xfId="0" applyFont="1" applyFill="1" applyBorder="1" applyAlignment="1">
      <alignment vertical="top" wrapText="1"/>
    </xf>
    <xf numFmtId="4" fontId="18" fillId="7" borderId="24" xfId="0" applyNumberFormat="1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vertical="top" wrapText="1"/>
    </xf>
    <xf numFmtId="4" fontId="52" fillId="0" borderId="0" xfId="0" applyNumberFormat="1" applyFont="1"/>
    <xf numFmtId="0" fontId="21" fillId="2" borderId="13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horizontal="center" vertical="top" wrapText="1"/>
    </xf>
    <xf numFmtId="0" fontId="21" fillId="6" borderId="9" xfId="0" applyFont="1" applyFill="1" applyBorder="1" applyAlignment="1">
      <alignment horizontal="left" vertical="center" wrapText="1"/>
    </xf>
    <xf numFmtId="0" fontId="53" fillId="6" borderId="11" xfId="0" applyFont="1" applyFill="1" applyBorder="1" applyAlignment="1">
      <alignment horizontal="center" vertical="top" wrapText="1"/>
    </xf>
    <xf numFmtId="0" fontId="53" fillId="6" borderId="23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top" wrapText="1"/>
    </xf>
    <xf numFmtId="4" fontId="29" fillId="6" borderId="23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 wrapText="1"/>
    </xf>
    <xf numFmtId="0" fontId="27" fillId="6" borderId="23" xfId="0" applyFont="1" applyFill="1" applyBorder="1" applyAlignment="1">
      <alignment horizontal="center" vertical="top" wrapText="1"/>
    </xf>
    <xf numFmtId="0" fontId="50" fillId="6" borderId="13" xfId="0" applyFont="1" applyFill="1" applyBorder="1" applyAlignment="1">
      <alignment horizontal="center" vertical="top" wrapText="1"/>
    </xf>
    <xf numFmtId="0" fontId="21" fillId="7" borderId="15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vertical="top" wrapText="1"/>
    </xf>
    <xf numFmtId="4" fontId="54" fillId="0" borderId="0" xfId="0" applyNumberFormat="1" applyFont="1"/>
    <xf numFmtId="4" fontId="34" fillId="0" borderId="11" xfId="0" applyNumberFormat="1" applyFont="1" applyFill="1" applyBorder="1" applyAlignment="1">
      <alignment horizontal="center" vertical="center" wrapText="1"/>
    </xf>
    <xf numFmtId="4" fontId="52" fillId="4" borderId="0" xfId="0" applyNumberFormat="1" applyFont="1" applyFill="1"/>
    <xf numFmtId="0" fontId="42" fillId="2" borderId="11" xfId="0" applyFont="1" applyFill="1" applyBorder="1" applyAlignment="1">
      <alignment horizontal="center" vertical="top" wrapText="1"/>
    </xf>
    <xf numFmtId="4" fontId="54" fillId="4" borderId="0" xfId="0" applyNumberFormat="1" applyFont="1" applyFill="1"/>
    <xf numFmtId="4" fontId="34" fillId="10" borderId="11" xfId="0" applyNumberFormat="1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center" wrapText="1"/>
    </xf>
    <xf numFmtId="0" fontId="56" fillId="11" borderId="11" xfId="0" applyFont="1" applyFill="1" applyBorder="1" applyAlignment="1">
      <alignment vertical="top" wrapText="1"/>
    </xf>
    <xf numFmtId="4" fontId="57" fillId="11" borderId="11" xfId="0" applyNumberFormat="1" applyFont="1" applyFill="1" applyBorder="1" applyAlignment="1">
      <alignment horizontal="center" vertical="center" wrapText="1"/>
    </xf>
    <xf numFmtId="4" fontId="58" fillId="11" borderId="11" xfId="0" applyNumberFormat="1" applyFont="1" applyFill="1" applyBorder="1" applyAlignment="1">
      <alignment vertical="top" wrapText="1"/>
    </xf>
    <xf numFmtId="0" fontId="56" fillId="11" borderId="43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35" fillId="0" borderId="4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/>
    <xf numFmtId="0" fontId="59" fillId="0" borderId="45" xfId="0" applyFont="1" applyBorder="1" applyAlignment="1">
      <alignment vertical="center" wrapText="1"/>
    </xf>
    <xf numFmtId="0" fontId="59" fillId="0" borderId="46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4" fontId="64" fillId="0" borderId="0" xfId="0" applyNumberFormat="1" applyFont="1"/>
    <xf numFmtId="0" fontId="65" fillId="0" borderId="0" xfId="0" applyFont="1"/>
    <xf numFmtId="0" fontId="27" fillId="6" borderId="3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vertical="center" wrapText="1"/>
    </xf>
    <xf numFmtId="4" fontId="26" fillId="12" borderId="23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15" fillId="13" borderId="0" xfId="0" applyFont="1" applyFill="1"/>
    <xf numFmtId="4" fontId="26" fillId="14" borderId="11" xfId="0" applyNumberFormat="1" applyFont="1" applyFill="1" applyBorder="1" applyAlignment="1">
      <alignment horizontal="center" vertical="top" wrapText="1"/>
    </xf>
    <xf numFmtId="4" fontId="29" fillId="14" borderId="11" xfId="0" applyNumberFormat="1" applyFont="1" applyFill="1" applyBorder="1" applyAlignment="1">
      <alignment horizontal="center" vertical="top" wrapText="1"/>
    </xf>
    <xf numFmtId="4" fontId="29" fillId="14" borderId="13" xfId="0" applyNumberFormat="1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10" borderId="0" xfId="0" applyFill="1"/>
    <xf numFmtId="0" fontId="70" fillId="0" borderId="0" xfId="0" applyFont="1"/>
    <xf numFmtId="0" fontId="24" fillId="6" borderId="12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3" fillId="6" borderId="17" xfId="0" applyFont="1" applyFill="1" applyBorder="1" applyAlignment="1">
      <alignment horizontal="center" vertical="center" wrapText="1"/>
    </xf>
    <xf numFmtId="49" fontId="38" fillId="6" borderId="17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vertical="top" wrapText="1"/>
    </xf>
    <xf numFmtId="0" fontId="12" fillId="0" borderId="0" xfId="0" applyFont="1"/>
    <xf numFmtId="0" fontId="31" fillId="15" borderId="11" xfId="0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top" wrapText="1"/>
    </xf>
    <xf numFmtId="0" fontId="72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left" vertical="top" wrapText="1"/>
    </xf>
    <xf numFmtId="49" fontId="24" fillId="2" borderId="14" xfId="0" applyNumberFormat="1" applyFont="1" applyFill="1" applyBorder="1" applyAlignment="1">
      <alignment horizontal="left" vertical="top" wrapText="1"/>
    </xf>
    <xf numFmtId="4" fontId="34" fillId="6" borderId="11" xfId="0" applyNumberFormat="1" applyFont="1" applyFill="1" applyBorder="1" applyAlignment="1">
      <alignment horizontal="center" vertical="top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78" fillId="6" borderId="11" xfId="0" applyFont="1" applyFill="1" applyBorder="1" applyAlignment="1">
      <alignment horizontal="center" vertical="top" wrapText="1"/>
    </xf>
    <xf numFmtId="4" fontId="76" fillId="14" borderId="11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5" fillId="6" borderId="11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69" fillId="6" borderId="17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vertical="center" wrapText="1"/>
    </xf>
    <xf numFmtId="0" fontId="50" fillId="6" borderId="13" xfId="0" applyFont="1" applyFill="1" applyBorder="1" applyAlignment="1">
      <alignment horizontal="center" vertical="center" wrapText="1"/>
    </xf>
    <xf numFmtId="49" fontId="48" fillId="6" borderId="14" xfId="0" applyNumberFormat="1" applyFont="1" applyFill="1" applyBorder="1" applyAlignment="1">
      <alignment vertical="center" wrapText="1"/>
    </xf>
    <xf numFmtId="4" fontId="26" fillId="14" borderId="18" xfId="0" applyNumberFormat="1" applyFont="1" applyFill="1" applyBorder="1" applyAlignment="1">
      <alignment horizontal="center" vertical="top" wrapText="1"/>
    </xf>
    <xf numFmtId="4" fontId="40" fillId="14" borderId="13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top" wrapText="1"/>
    </xf>
    <xf numFmtId="4" fontId="26" fillId="16" borderId="10" xfId="0" applyNumberFormat="1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center" wrapText="1"/>
    </xf>
    <xf numFmtId="4" fontId="79" fillId="2" borderId="11" xfId="0" applyNumberFormat="1" applyFont="1" applyFill="1" applyBorder="1" applyAlignment="1">
      <alignment horizontal="center" vertical="top" wrapText="1"/>
    </xf>
    <xf numFmtId="0" fontId="23" fillId="6" borderId="38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justify" wrapText="1"/>
    </xf>
    <xf numFmtId="0" fontId="9" fillId="0" borderId="0" xfId="0" applyFont="1"/>
    <xf numFmtId="0" fontId="32" fillId="0" borderId="0" xfId="0" applyFont="1" applyFill="1"/>
    <xf numFmtId="4" fontId="35" fillId="0" borderId="0" xfId="0" applyNumberFormat="1" applyFont="1" applyBorder="1" applyAlignment="1">
      <alignment vertical="top" wrapText="1"/>
    </xf>
    <xf numFmtId="0" fontId="39" fillId="2" borderId="13" xfId="0" applyFont="1" applyFill="1" applyBorder="1" applyAlignment="1">
      <alignment vertical="center" wrapText="1"/>
    </xf>
    <xf numFmtId="4" fontId="26" fillId="6" borderId="10" xfId="0" applyNumberFormat="1" applyFont="1" applyFill="1" applyBorder="1" applyAlignment="1">
      <alignment horizontal="center" vertical="top" wrapText="1"/>
    </xf>
    <xf numFmtId="0" fontId="23" fillId="6" borderId="16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top" wrapText="1"/>
    </xf>
    <xf numFmtId="4" fontId="26" fillId="6" borderId="11" xfId="0" applyNumberFormat="1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left" vertical="top" wrapText="1"/>
    </xf>
    <xf numFmtId="49" fontId="23" fillId="6" borderId="14" xfId="0" applyNumberFormat="1" applyFont="1" applyFill="1" applyBorder="1" applyAlignment="1">
      <alignment vertical="center" wrapText="1"/>
    </xf>
    <xf numFmtId="0" fontId="39" fillId="6" borderId="13" xfId="0" applyFont="1" applyFill="1" applyBorder="1" applyAlignment="1">
      <alignment vertical="center" wrapText="1"/>
    </xf>
    <xf numFmtId="49" fontId="33" fillId="6" borderId="1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21" fillId="15" borderId="17" xfId="0" applyFont="1" applyFill="1" applyBorder="1" applyAlignment="1">
      <alignment vertical="top" wrapText="1"/>
    </xf>
    <xf numFmtId="0" fontId="39" fillId="15" borderId="17" xfId="0" applyFont="1" applyFill="1" applyBorder="1" applyAlignment="1">
      <alignment horizontal="center" vertical="center" wrapText="1"/>
    </xf>
    <xf numFmtId="4" fontId="26" fillId="15" borderId="18" xfId="0" applyNumberFormat="1" applyFont="1" applyFill="1" applyBorder="1" applyAlignment="1">
      <alignment horizontal="center" vertical="top" wrapText="1"/>
    </xf>
    <xf numFmtId="0" fontId="21" fillId="15" borderId="13" xfId="0" applyFont="1" applyFill="1" applyBorder="1" applyAlignment="1">
      <alignment vertical="top" wrapText="1"/>
    </xf>
    <xf numFmtId="0" fontId="39" fillId="15" borderId="13" xfId="0" applyFont="1" applyFill="1" applyBorder="1" applyAlignment="1">
      <alignment vertical="center" wrapText="1"/>
    </xf>
    <xf numFmtId="0" fontId="27" fillId="15" borderId="37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49" fontId="23" fillId="6" borderId="12" xfId="0" applyNumberFormat="1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6" fillId="0" borderId="0" xfId="0" applyFont="1"/>
    <xf numFmtId="4" fontId="29" fillId="14" borderId="11" xfId="0" applyNumberFormat="1" applyFont="1" applyFill="1" applyBorder="1" applyAlignment="1">
      <alignment horizontal="center" vertical="justify" wrapText="1"/>
    </xf>
    <xf numFmtId="4" fontId="26" fillId="2" borderId="10" xfId="0" applyNumberFormat="1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59" fillId="2" borderId="0" xfId="0" applyFont="1" applyFill="1" applyBorder="1" applyAlignment="1">
      <alignment horizontal="left" vertical="top" wrapText="1"/>
    </xf>
    <xf numFmtId="0" fontId="41" fillId="2" borderId="13" xfId="0" applyFont="1" applyFill="1" applyBorder="1" applyAlignment="1">
      <alignment horizontal="left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vertical="center" wrapText="1"/>
    </xf>
    <xf numFmtId="0" fontId="23" fillId="2" borderId="16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center" wrapText="1"/>
    </xf>
    <xf numFmtId="4" fontId="34" fillId="2" borderId="23" xfId="0" applyNumberFormat="1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vertical="top" wrapText="1"/>
    </xf>
    <xf numFmtId="0" fontId="21" fillId="2" borderId="30" xfId="0" applyFont="1" applyFill="1" applyBorder="1" applyAlignment="1">
      <alignment horizontal="left" vertical="top" wrapText="1"/>
    </xf>
    <xf numFmtId="0" fontId="23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4" fontId="0" fillId="0" borderId="5" xfId="0" applyNumberFormat="1" applyBorder="1"/>
    <xf numFmtId="0" fontId="28" fillId="6" borderId="13" xfId="0" applyFont="1" applyFill="1" applyBorder="1" applyAlignment="1">
      <alignment horizontal="center" vertical="center" wrapText="1"/>
    </xf>
    <xf numFmtId="0" fontId="41" fillId="6" borderId="13" xfId="0" applyFont="1" applyFill="1" applyBorder="1" applyAlignment="1">
      <alignment horizontal="left" vertical="top" wrapText="1"/>
    </xf>
    <xf numFmtId="0" fontId="1" fillId="2" borderId="0" xfId="0" applyFont="1" applyFill="1"/>
    <xf numFmtId="0" fontId="43" fillId="6" borderId="0" xfId="0" applyFont="1" applyFill="1" applyAlignment="1">
      <alignment wrapText="1"/>
    </xf>
    <xf numFmtId="4" fontId="29" fillId="6" borderId="11" xfId="0" applyNumberFormat="1" applyFont="1" applyFill="1" applyBorder="1" applyAlignment="1">
      <alignment horizontal="center" vertical="justify" wrapText="1"/>
    </xf>
    <xf numFmtId="0" fontId="30" fillId="0" borderId="1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4" fontId="81" fillId="2" borderId="11" xfId="0" applyNumberFormat="1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49" fontId="57" fillId="0" borderId="5" xfId="0" applyNumberFormat="1" applyFont="1" applyBorder="1" applyAlignment="1">
      <alignment horizontal="right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left" vertical="top" wrapText="1"/>
    </xf>
    <xf numFmtId="0" fontId="69" fillId="15" borderId="22" xfId="0" applyFont="1" applyFill="1" applyBorder="1" applyAlignment="1">
      <alignment horizontal="left" vertical="top" wrapText="1"/>
    </xf>
    <xf numFmtId="0" fontId="23" fillId="15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center" wrapText="1"/>
    </xf>
    <xf numFmtId="0" fontId="23" fillId="2" borderId="20" xfId="0" applyNumberFormat="1" applyFont="1" applyFill="1" applyBorder="1" applyAlignment="1">
      <alignment horizontal="left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left" vertical="top" wrapText="1"/>
    </xf>
    <xf numFmtId="0" fontId="77" fillId="0" borderId="13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3" fillId="6" borderId="10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 vertical="top" wrapText="1"/>
    </xf>
    <xf numFmtId="0" fontId="23" fillId="6" borderId="22" xfId="0" applyFont="1" applyFill="1" applyBorder="1" applyAlignment="1">
      <alignment horizontal="left" vertical="top" wrapText="1"/>
    </xf>
    <xf numFmtId="0" fontId="23" fillId="6" borderId="26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23" fillId="6" borderId="9" xfId="0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4" fillId="6" borderId="11" xfId="0" applyNumberFormat="1" applyFont="1" applyFill="1" applyBorder="1" applyAlignment="1">
      <alignment horizontal="left" vertical="top" wrapText="1"/>
    </xf>
    <xf numFmtId="0" fontId="69" fillId="6" borderId="22" xfId="0" applyFont="1" applyFill="1" applyBorder="1" applyAlignment="1">
      <alignment horizontal="left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51" fillId="0" borderId="22" xfId="0" applyNumberFormat="1" applyFont="1" applyFill="1" applyBorder="1" applyAlignment="1">
      <alignment horizontal="left" vertical="top" wrapText="1"/>
    </xf>
    <xf numFmtId="0" fontId="51" fillId="0" borderId="20" xfId="0" applyNumberFormat="1" applyFont="1" applyFill="1" applyBorder="1" applyAlignment="1">
      <alignment horizontal="left" vertical="top" wrapText="1"/>
    </xf>
    <xf numFmtId="0" fontId="23" fillId="2" borderId="26" xfId="0" applyFont="1" applyFill="1" applyBorder="1" applyAlignment="1">
      <alignment horizontal="left" vertical="top" wrapText="1"/>
    </xf>
    <xf numFmtId="0" fontId="73" fillId="6" borderId="22" xfId="0" applyFont="1" applyFill="1" applyBorder="1" applyAlignment="1">
      <alignment horizontal="left" vertical="top" wrapText="1"/>
    </xf>
    <xf numFmtId="0" fontId="24" fillId="6" borderId="20" xfId="0" applyFont="1" applyFill="1" applyBorder="1" applyAlignment="1">
      <alignment horizontal="left" vertical="top" wrapText="1"/>
    </xf>
    <xf numFmtId="0" fontId="24" fillId="6" borderId="22" xfId="0" applyNumberFormat="1" applyFont="1" applyFill="1" applyBorder="1" applyAlignment="1">
      <alignment horizontal="left" vertical="top" wrapText="1"/>
    </xf>
    <xf numFmtId="0" fontId="24" fillId="6" borderId="20" xfId="0" applyNumberFormat="1" applyFont="1" applyFill="1" applyBorder="1" applyAlignment="1">
      <alignment horizontal="left" vertical="top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0" fontId="24" fillId="2" borderId="16" xfId="0" applyNumberFormat="1" applyFont="1" applyFill="1" applyBorder="1" applyAlignment="1">
      <alignment horizontal="left" vertical="top" wrapText="1"/>
    </xf>
    <xf numFmtId="0" fontId="24" fillId="2" borderId="20" xfId="0" applyNumberFormat="1" applyFont="1" applyFill="1" applyBorder="1" applyAlignment="1">
      <alignment horizontal="left" vertical="top" wrapText="1"/>
    </xf>
    <xf numFmtId="0" fontId="23" fillId="5" borderId="22" xfId="0" applyFont="1" applyFill="1" applyBorder="1" applyAlignment="1">
      <alignment horizontal="left" vertical="top" wrapText="1"/>
    </xf>
    <xf numFmtId="0" fontId="23" fillId="5" borderId="20" xfId="0" applyFont="1" applyFill="1" applyBorder="1" applyAlignment="1">
      <alignment horizontal="left" vertical="top" wrapText="1"/>
    </xf>
    <xf numFmtId="0" fontId="23" fillId="2" borderId="28" xfId="0" applyNumberFormat="1" applyFont="1" applyFill="1" applyBorder="1" applyAlignment="1">
      <alignment horizontal="left" vertical="top" wrapText="1"/>
    </xf>
    <xf numFmtId="0" fontId="23" fillId="2" borderId="26" xfId="0" applyNumberFormat="1" applyFont="1" applyFill="1" applyBorder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37" fillId="6" borderId="2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59" fillId="0" borderId="4" xfId="0" applyFont="1" applyBorder="1" applyAlignment="1">
      <alignment vertical="center" wrapText="1"/>
    </xf>
    <xf numFmtId="0" fontId="42" fillId="6" borderId="11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1" xfId="0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80" fillId="2" borderId="4" xfId="0" applyFont="1" applyFill="1" applyBorder="1" applyAlignment="1">
      <alignment horizontal="left" vertical="center"/>
    </xf>
    <xf numFmtId="0" fontId="80" fillId="2" borderId="0" xfId="0" applyFont="1" applyFill="1" applyBorder="1" applyAlignment="1">
      <alignment horizontal="left" vertical="center"/>
    </xf>
    <xf numFmtId="0" fontId="80" fillId="2" borderId="5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left" vertical="top" wrapText="1"/>
    </xf>
    <xf numFmtId="0" fontId="21" fillId="6" borderId="17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horizontal="left" vertical="top" wrapText="1"/>
    </xf>
    <xf numFmtId="0" fontId="41" fillId="6" borderId="13" xfId="0" applyFont="1" applyFill="1" applyBorder="1" applyAlignment="1">
      <alignment horizontal="left" vertical="top" wrapText="1"/>
    </xf>
    <xf numFmtId="0" fontId="41" fillId="2" borderId="17" xfId="0" applyFont="1" applyFill="1" applyBorder="1" applyAlignment="1">
      <alignment horizontal="left" vertical="top" wrapText="1"/>
    </xf>
    <xf numFmtId="0" fontId="41" fillId="2" borderId="13" xfId="0" applyFont="1" applyFill="1" applyBorder="1" applyAlignment="1">
      <alignment horizontal="left" vertical="top" wrapText="1"/>
    </xf>
    <xf numFmtId="0" fontId="28" fillId="2" borderId="21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1" fillId="15" borderId="10" xfId="0" applyFont="1" applyFill="1" applyBorder="1" applyAlignment="1">
      <alignment horizontal="left" vertical="top" wrapText="1"/>
    </xf>
    <xf numFmtId="0" fontId="21" fillId="15" borderId="13" xfId="0" applyFont="1" applyFill="1" applyBorder="1" applyAlignment="1">
      <alignment horizontal="left" vertical="top" wrapText="1"/>
    </xf>
    <xf numFmtId="0" fontId="75" fillId="2" borderId="10" xfId="0" applyFont="1" applyFill="1" applyBorder="1" applyAlignment="1">
      <alignment horizontal="center" vertical="center" wrapText="1"/>
    </xf>
    <xf numFmtId="0" fontId="75" fillId="2" borderId="13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15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top" wrapText="1"/>
    </xf>
    <xf numFmtId="49" fontId="24" fillId="6" borderId="13" xfId="0" applyNumberFormat="1" applyFont="1" applyFill="1" applyBorder="1" applyAlignment="1">
      <alignment horizontal="center" vertical="top" wrapText="1"/>
    </xf>
    <xf numFmtId="49" fontId="23" fillId="6" borderId="25" xfId="0" applyNumberFormat="1" applyFont="1" applyFill="1" applyBorder="1" applyAlignment="1">
      <alignment horizontal="center" vertical="center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4" fillId="6" borderId="19" xfId="0" applyNumberFormat="1" applyFont="1" applyFill="1" applyBorder="1" applyAlignment="1">
      <alignment horizontal="center" vertical="center" wrapText="1"/>
    </xf>
    <xf numFmtId="49" fontId="24" fillId="6" borderId="14" xfId="0" applyNumberFormat="1" applyFont="1" applyFill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0" fontId="23" fillId="15" borderId="10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49" fontId="37" fillId="6" borderId="12" xfId="0" applyNumberFormat="1" applyFont="1" applyFill="1" applyBorder="1" applyAlignment="1">
      <alignment horizontal="center" vertical="top" wrapText="1"/>
    </xf>
    <xf numFmtId="49" fontId="23" fillId="6" borderId="14" xfId="0" applyNumberFormat="1" applyFont="1" applyFill="1" applyBorder="1" applyAlignment="1">
      <alignment horizontal="center" vertical="top" wrapText="1"/>
    </xf>
    <xf numFmtId="49" fontId="37" fillId="2" borderId="12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left" vertical="center" wrapText="1"/>
    </xf>
    <xf numFmtId="49" fontId="23" fillId="6" borderId="12" xfId="0" applyNumberFormat="1" applyFont="1" applyFill="1" applyBorder="1" applyAlignment="1">
      <alignment horizontal="left" vertical="center" wrapText="1"/>
    </xf>
    <xf numFmtId="49" fontId="23" fillId="6" borderId="14" xfId="0" applyNumberFormat="1" applyFont="1" applyFill="1" applyBorder="1" applyAlignment="1">
      <alignment horizontal="left" vertical="center" wrapText="1"/>
    </xf>
    <xf numFmtId="49" fontId="23" fillId="15" borderId="19" xfId="0" applyNumberFormat="1" applyFont="1" applyFill="1" applyBorder="1" applyAlignment="1">
      <alignment horizontal="center" vertical="center" wrapText="1"/>
    </xf>
    <xf numFmtId="49" fontId="23" fillId="15" borderId="14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15" borderId="25" xfId="0" applyNumberFormat="1" applyFont="1" applyFill="1" applyBorder="1" applyAlignment="1">
      <alignment horizontal="center" vertical="center" wrapText="1"/>
    </xf>
    <xf numFmtId="49" fontId="23" fillId="15" borderId="27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69" fillId="2" borderId="19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4" fontId="79" fillId="2" borderId="23" xfId="0" applyNumberFormat="1" applyFont="1" applyFill="1" applyBorder="1" applyAlignment="1">
      <alignment horizontal="center" vertical="top" wrapText="1"/>
    </xf>
    <xf numFmtId="4" fontId="26" fillId="2" borderId="11" xfId="0" applyNumberFormat="1" applyFont="1" applyFill="1" applyBorder="1" applyAlignment="1">
      <alignment horizontal="center" vertical="center" wrapText="1"/>
    </xf>
    <xf numFmtId="0" fontId="24" fillId="2" borderId="10" xfId="0" applyNumberFormat="1" applyFont="1" applyFill="1" applyBorder="1" applyAlignment="1">
      <alignment horizontal="left" vertical="top" wrapText="1"/>
    </xf>
    <xf numFmtId="0" fontId="24" fillId="2" borderId="13" xfId="0" applyNumberFormat="1" applyFont="1" applyFill="1" applyBorder="1" applyAlignment="1">
      <alignment horizontal="left" vertical="top" wrapText="1"/>
    </xf>
    <xf numFmtId="0" fontId="69" fillId="2" borderId="22" xfId="0" applyNumberFormat="1" applyFont="1" applyFill="1" applyBorder="1" applyAlignment="1">
      <alignment horizontal="left" vertical="top" wrapText="1"/>
    </xf>
    <xf numFmtId="0" fontId="69" fillId="2" borderId="20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9"/>
  <sheetViews>
    <sheetView tabSelected="1" view="pageBreakPreview" topLeftCell="A151" zoomScale="90" zoomScaleNormal="100" zoomScaleSheetLayoutView="90" workbookViewId="0">
      <selection activeCell="A199" sqref="A199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42" t="s">
        <v>229</v>
      </c>
      <c r="B1" s="343"/>
      <c r="C1" s="343"/>
      <c r="D1" s="343"/>
      <c r="E1" s="343"/>
      <c r="F1" s="343"/>
      <c r="G1" s="344"/>
    </row>
    <row r="2" spans="1:10" ht="20.25" x14ac:dyDescent="0.25">
      <c r="A2" s="345" t="s">
        <v>0</v>
      </c>
      <c r="B2" s="346"/>
      <c r="C2" s="346"/>
      <c r="D2" s="346"/>
      <c r="E2" s="346"/>
      <c r="F2" s="346"/>
      <c r="G2" s="307" t="s">
        <v>339</v>
      </c>
    </row>
    <row r="3" spans="1:10" ht="18.75" x14ac:dyDescent="0.25">
      <c r="A3" s="347" t="s">
        <v>1</v>
      </c>
      <c r="B3" s="348"/>
      <c r="C3" s="348"/>
      <c r="D3" s="348"/>
      <c r="E3" s="348"/>
      <c r="F3" s="348"/>
      <c r="G3" s="349"/>
    </row>
    <row r="4" spans="1:10" ht="18.75" x14ac:dyDescent="0.25">
      <c r="A4" s="4"/>
      <c r="B4" s="348" t="s">
        <v>2</v>
      </c>
      <c r="C4" s="348"/>
      <c r="D4" s="348"/>
      <c r="E4" s="348"/>
      <c r="F4" s="5"/>
      <c r="G4" s="6"/>
    </row>
    <row r="5" spans="1:10" ht="19.5" x14ac:dyDescent="0.3">
      <c r="A5" s="350" t="s">
        <v>3</v>
      </c>
      <c r="B5" s="351"/>
      <c r="C5" s="351"/>
      <c r="D5" s="351"/>
      <c r="E5" s="351"/>
      <c r="F5" s="351"/>
      <c r="G5" s="352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67" t="s">
        <v>11</v>
      </c>
      <c r="B8" s="340" t="s">
        <v>12</v>
      </c>
      <c r="C8" s="446" t="s">
        <v>13</v>
      </c>
      <c r="D8" s="180">
        <f>2209000+14000-14000-68980</f>
        <v>2140020</v>
      </c>
      <c r="E8" s="314" t="s">
        <v>14</v>
      </c>
      <c r="F8" s="475" t="s">
        <v>38</v>
      </c>
      <c r="G8" s="481" t="s">
        <v>281</v>
      </c>
      <c r="H8" s="234"/>
    </row>
    <row r="9" spans="1:10" ht="42" customHeight="1" x14ac:dyDescent="0.25">
      <c r="A9" s="367"/>
      <c r="B9" s="341"/>
      <c r="C9" s="447"/>
      <c r="D9" s="62" t="s">
        <v>279</v>
      </c>
      <c r="E9" s="314"/>
      <c r="F9" s="475"/>
      <c r="G9" s="482"/>
    </row>
    <row r="10" spans="1:10" ht="45" customHeight="1" x14ac:dyDescent="0.25">
      <c r="A10" s="368" t="s">
        <v>17</v>
      </c>
      <c r="B10" s="340" t="s">
        <v>18</v>
      </c>
      <c r="C10" s="429">
        <v>2210</v>
      </c>
      <c r="D10" s="181">
        <f>139080+1410+5580+18000+6600+7500+5400+21000+4950+4500+8250+1500+7310+1200-59180</f>
        <v>173100</v>
      </c>
      <c r="E10" s="223" t="s">
        <v>19</v>
      </c>
      <c r="F10" s="468" t="s">
        <v>84</v>
      </c>
      <c r="G10" s="481" t="s">
        <v>282</v>
      </c>
      <c r="H10" s="187"/>
    </row>
    <row r="11" spans="1:10" ht="45" customHeight="1" x14ac:dyDescent="0.25">
      <c r="A11" s="368"/>
      <c r="B11" s="341"/>
      <c r="C11" s="430"/>
      <c r="D11" s="35" t="s">
        <v>280</v>
      </c>
      <c r="E11" s="227" t="s">
        <v>21</v>
      </c>
      <c r="F11" s="469"/>
      <c r="G11" s="482"/>
      <c r="H11" s="234"/>
    </row>
    <row r="12" spans="1:10" ht="45" customHeight="1" x14ac:dyDescent="0.25">
      <c r="A12" s="369" t="s">
        <v>22</v>
      </c>
      <c r="B12" s="432" t="s">
        <v>23</v>
      </c>
      <c r="C12" s="448">
        <v>2210</v>
      </c>
      <c r="D12" s="224">
        <f>1080+990+14400+720+3650+380+600-89</f>
        <v>21731</v>
      </c>
      <c r="E12" s="225" t="s">
        <v>24</v>
      </c>
      <c r="F12" s="468" t="s">
        <v>38</v>
      </c>
      <c r="G12" s="483" t="s">
        <v>282</v>
      </c>
      <c r="H12" s="187"/>
      <c r="I12" s="1"/>
      <c r="J12" s="188"/>
    </row>
    <row r="13" spans="1:10" ht="41.25" customHeight="1" thickBot="1" x14ac:dyDescent="0.3">
      <c r="A13" s="369"/>
      <c r="B13" s="433"/>
      <c r="C13" s="449"/>
      <c r="D13" s="226" t="s">
        <v>278</v>
      </c>
      <c r="E13" s="225"/>
      <c r="F13" s="469"/>
      <c r="G13" s="484"/>
      <c r="H13" s="234"/>
    </row>
    <row r="14" spans="1:10" ht="48.75" hidden="1" customHeight="1" x14ac:dyDescent="0.25">
      <c r="A14" s="386" t="s">
        <v>26</v>
      </c>
      <c r="B14" s="203" t="s">
        <v>27</v>
      </c>
      <c r="C14" s="204">
        <v>2210</v>
      </c>
      <c r="D14" s="20">
        <v>0</v>
      </c>
      <c r="E14" s="451" t="s">
        <v>24</v>
      </c>
      <c r="F14" s="205" t="s">
        <v>20</v>
      </c>
      <c r="G14" s="206" t="s">
        <v>245</v>
      </c>
      <c r="H14" s="21"/>
    </row>
    <row r="15" spans="1:10" ht="30" hidden="1" customHeight="1" x14ac:dyDescent="0.25">
      <c r="A15" s="387"/>
      <c r="B15" s="202"/>
      <c r="C15" s="201"/>
      <c r="D15" s="19" t="s">
        <v>246</v>
      </c>
      <c r="E15" s="452"/>
      <c r="F15" s="200"/>
      <c r="G15" s="207"/>
      <c r="H15" s="22"/>
    </row>
    <row r="16" spans="1:10" ht="37.5" hidden="1" customHeight="1" x14ac:dyDescent="0.25">
      <c r="A16" s="388" t="s">
        <v>28</v>
      </c>
      <c r="B16" s="23" t="s">
        <v>12</v>
      </c>
      <c r="C16" s="24" t="s">
        <v>13</v>
      </c>
      <c r="D16" s="25">
        <v>0</v>
      </c>
      <c r="E16" s="453" t="s">
        <v>14</v>
      </c>
      <c r="F16" s="476" t="s">
        <v>15</v>
      </c>
      <c r="G16" s="26" t="s">
        <v>16</v>
      </c>
      <c r="H16" s="22"/>
    </row>
    <row r="17" spans="1:11" ht="37.5" hidden="1" customHeight="1" x14ac:dyDescent="0.25">
      <c r="A17" s="389"/>
      <c r="B17" s="27"/>
      <c r="C17" s="28"/>
      <c r="D17" s="29" t="s">
        <v>29</v>
      </c>
      <c r="E17" s="454"/>
      <c r="F17" s="477"/>
      <c r="G17" s="30"/>
      <c r="H17" s="22"/>
    </row>
    <row r="18" spans="1:11" ht="49.5" customHeight="1" x14ac:dyDescent="0.25">
      <c r="A18" s="364" t="s">
        <v>275</v>
      </c>
      <c r="B18" s="50" t="s">
        <v>326</v>
      </c>
      <c r="C18" s="429">
        <v>2210</v>
      </c>
      <c r="D18" s="185">
        <f>128249-15042</f>
        <v>113207</v>
      </c>
      <c r="E18" s="445" t="s">
        <v>276</v>
      </c>
      <c r="F18" s="445" t="s">
        <v>125</v>
      </c>
      <c r="G18" s="485" t="s">
        <v>277</v>
      </c>
    </row>
    <row r="19" spans="1:11" ht="49.5" customHeight="1" thickBot="1" x14ac:dyDescent="0.3">
      <c r="A19" s="365"/>
      <c r="B19" s="52"/>
      <c r="C19" s="450"/>
      <c r="D19" s="34" t="s">
        <v>328</v>
      </c>
      <c r="E19" s="455"/>
      <c r="F19" s="455"/>
      <c r="G19" s="486"/>
      <c r="H19" s="294"/>
    </row>
    <row r="20" spans="1:11" ht="33" customHeight="1" x14ac:dyDescent="0.25">
      <c r="A20" s="390" t="s">
        <v>331</v>
      </c>
      <c r="B20" s="292" t="s">
        <v>327</v>
      </c>
      <c r="C20" s="293">
        <v>2210</v>
      </c>
      <c r="D20" s="69">
        <f>15042+46694</f>
        <v>61736</v>
      </c>
      <c r="E20" s="456" t="s">
        <v>330</v>
      </c>
      <c r="F20" s="456" t="s">
        <v>30</v>
      </c>
      <c r="G20" s="487" t="s">
        <v>325</v>
      </c>
      <c r="I20" s="46"/>
    </row>
    <row r="21" spans="1:11" ht="60" customHeight="1" thickBot="1" x14ac:dyDescent="0.3">
      <c r="A21" s="391"/>
      <c r="B21" s="285"/>
      <c r="C21" s="286"/>
      <c r="D21" s="100" t="s">
        <v>329</v>
      </c>
      <c r="E21" s="442"/>
      <c r="F21" s="442"/>
      <c r="G21" s="488"/>
      <c r="I21" s="80"/>
    </row>
    <row r="22" spans="1:11" ht="34.5" hidden="1" customHeight="1" x14ac:dyDescent="0.25">
      <c r="A22" s="287" t="s">
        <v>32</v>
      </c>
      <c r="B22" s="288"/>
      <c r="C22" s="286"/>
      <c r="D22" s="289">
        <v>0</v>
      </c>
      <c r="E22" s="442"/>
      <c r="F22" s="442"/>
      <c r="G22" s="488"/>
    </row>
    <row r="23" spans="1:11" ht="42" hidden="1" customHeight="1" thickBot="1" x14ac:dyDescent="0.3">
      <c r="A23" s="290"/>
      <c r="B23" s="291"/>
      <c r="C23" s="284"/>
      <c r="D23" s="18" t="s">
        <v>33</v>
      </c>
      <c r="E23" s="308"/>
      <c r="F23" s="308"/>
      <c r="G23" s="489"/>
    </row>
    <row r="24" spans="1:11" ht="29.25" customHeight="1" thickBot="1" x14ac:dyDescent="0.35">
      <c r="A24" s="36" t="s">
        <v>34</v>
      </c>
      <c r="B24" s="37"/>
      <c r="C24" s="38"/>
      <c r="D24" s="39">
        <f>D8+D10+D12+D14+D18+D20</f>
        <v>2509794</v>
      </c>
      <c r="E24" s="40"/>
      <c r="F24" s="40"/>
      <c r="G24" s="41"/>
      <c r="H24" s="42"/>
      <c r="I24" s="81"/>
      <c r="J24" s="82"/>
      <c r="K24" s="83"/>
    </row>
    <row r="25" spans="1:11" ht="39" customHeight="1" x14ac:dyDescent="0.25">
      <c r="A25" s="392" t="s">
        <v>35</v>
      </c>
      <c r="B25" s="58" t="s">
        <v>36</v>
      </c>
      <c r="C25" s="194" t="s">
        <v>37</v>
      </c>
      <c r="D25" s="126">
        <v>915000</v>
      </c>
      <c r="E25" s="445" t="s">
        <v>24</v>
      </c>
      <c r="F25" s="193" t="s">
        <v>79</v>
      </c>
      <c r="G25" s="490" t="s">
        <v>39</v>
      </c>
      <c r="H25" s="46"/>
    </row>
    <row r="26" spans="1:11" ht="51.75" customHeight="1" x14ac:dyDescent="0.25">
      <c r="A26" s="393"/>
      <c r="B26" s="195"/>
      <c r="C26" s="249"/>
      <c r="D26" s="133" t="s">
        <v>40</v>
      </c>
      <c r="E26" s="313"/>
      <c r="F26" s="193"/>
      <c r="G26" s="491"/>
      <c r="H26" s="196"/>
    </row>
    <row r="27" spans="1:11" ht="57.75" customHeight="1" x14ac:dyDescent="0.25">
      <c r="A27" s="364" t="s">
        <v>41</v>
      </c>
      <c r="B27" s="50" t="s">
        <v>42</v>
      </c>
      <c r="C27" s="429">
        <v>2240</v>
      </c>
      <c r="D27" s="51">
        <f>9269599-1290277</f>
        <v>7979322</v>
      </c>
      <c r="E27" s="445" t="s">
        <v>43</v>
      </c>
      <c r="F27" s="445" t="s">
        <v>44</v>
      </c>
      <c r="G27" s="485" t="s">
        <v>45</v>
      </c>
    </row>
    <row r="28" spans="1:11" ht="36.75" customHeight="1" x14ac:dyDescent="0.25">
      <c r="A28" s="365"/>
      <c r="B28" s="52"/>
      <c r="C28" s="450"/>
      <c r="D28" s="184" t="s">
        <v>231</v>
      </c>
      <c r="E28" s="455"/>
      <c r="F28" s="455"/>
      <c r="G28" s="486"/>
    </row>
    <row r="29" spans="1:11" ht="45" customHeight="1" x14ac:dyDescent="0.25">
      <c r="A29" s="364" t="s">
        <v>46</v>
      </c>
      <c r="B29" s="50" t="s">
        <v>42</v>
      </c>
      <c r="C29" s="429">
        <v>2240</v>
      </c>
      <c r="D29" s="183">
        <v>1290277</v>
      </c>
      <c r="E29" s="445" t="s">
        <v>43</v>
      </c>
      <c r="F29" s="445" t="s">
        <v>47</v>
      </c>
      <c r="G29" s="485" t="s">
        <v>48</v>
      </c>
    </row>
    <row r="30" spans="1:11" ht="43.5" customHeight="1" x14ac:dyDescent="0.25">
      <c r="A30" s="365"/>
      <c r="B30" s="52"/>
      <c r="C30" s="450"/>
      <c r="D30" s="184" t="s">
        <v>232</v>
      </c>
      <c r="E30" s="455"/>
      <c r="F30" s="455"/>
      <c r="G30" s="486"/>
    </row>
    <row r="31" spans="1:11" ht="42" customHeight="1" x14ac:dyDescent="0.25">
      <c r="A31" s="364" t="s">
        <v>49</v>
      </c>
      <c r="B31" s="50" t="s">
        <v>42</v>
      </c>
      <c r="C31" s="429">
        <v>2240</v>
      </c>
      <c r="D31" s="185">
        <f>8674965-1068309.2-372</f>
        <v>7606283.7999999998</v>
      </c>
      <c r="E31" s="445" t="s">
        <v>43</v>
      </c>
      <c r="F31" s="445" t="s">
        <v>50</v>
      </c>
      <c r="G31" s="485" t="s">
        <v>272</v>
      </c>
      <c r="J31" s="46"/>
    </row>
    <row r="32" spans="1:11" ht="35.25" customHeight="1" x14ac:dyDescent="0.25">
      <c r="A32" s="365"/>
      <c r="B32" s="52"/>
      <c r="C32" s="450"/>
      <c r="D32" s="34" t="s">
        <v>254</v>
      </c>
      <c r="E32" s="455"/>
      <c r="F32" s="455"/>
      <c r="G32" s="486"/>
      <c r="H32" s="186"/>
    </row>
    <row r="33" spans="1:10" ht="42" customHeight="1" x14ac:dyDescent="0.25">
      <c r="A33" s="364" t="s">
        <v>51</v>
      </c>
      <c r="B33" s="50" t="s">
        <v>42</v>
      </c>
      <c r="C33" s="429">
        <v>2240</v>
      </c>
      <c r="D33" s="183">
        <v>1068309.2</v>
      </c>
      <c r="E33" s="445" t="s">
        <v>43</v>
      </c>
      <c r="F33" s="445" t="s">
        <v>47</v>
      </c>
      <c r="G33" s="485" t="s">
        <v>48</v>
      </c>
    </row>
    <row r="34" spans="1:10" ht="41.25" customHeight="1" thickBot="1" x14ac:dyDescent="0.3">
      <c r="A34" s="365"/>
      <c r="B34" s="52"/>
      <c r="C34" s="450"/>
      <c r="D34" s="184" t="s">
        <v>233</v>
      </c>
      <c r="E34" s="455"/>
      <c r="F34" s="455"/>
      <c r="G34" s="486"/>
    </row>
    <row r="35" spans="1:10" ht="68.25" customHeight="1" x14ac:dyDescent="0.25">
      <c r="A35" s="364" t="s">
        <v>247</v>
      </c>
      <c r="B35" s="50" t="s">
        <v>289</v>
      </c>
      <c r="C35" s="429">
        <v>2240</v>
      </c>
      <c r="D35" s="185">
        <f>815000-16800-10252</f>
        <v>787948</v>
      </c>
      <c r="E35" s="445" t="s">
        <v>24</v>
      </c>
      <c r="F35" s="445" t="s">
        <v>84</v>
      </c>
      <c r="G35" s="259" t="s">
        <v>290</v>
      </c>
      <c r="I35" s="22"/>
      <c r="J35" s="270"/>
    </row>
    <row r="36" spans="1:10" ht="45" customHeight="1" x14ac:dyDescent="0.25">
      <c r="A36" s="366"/>
      <c r="B36" s="60"/>
      <c r="C36" s="430"/>
      <c r="D36" s="62" t="s">
        <v>299</v>
      </c>
      <c r="E36" s="313"/>
      <c r="F36" s="313"/>
      <c r="G36" s="212" t="s">
        <v>291</v>
      </c>
    </row>
    <row r="37" spans="1:10" s="1" customFormat="1" ht="39" customHeight="1" x14ac:dyDescent="0.25">
      <c r="A37" s="334" t="s">
        <v>52</v>
      </c>
      <c r="B37" s="338" t="s">
        <v>53</v>
      </c>
      <c r="C37" s="325">
        <v>2240</v>
      </c>
      <c r="D37" s="231">
        <f>21200+28600</f>
        <v>49800</v>
      </c>
      <c r="E37" s="310" t="s">
        <v>54</v>
      </c>
      <c r="F37" s="310" t="s">
        <v>20</v>
      </c>
      <c r="G37" s="492" t="s">
        <v>55</v>
      </c>
      <c r="H37" s="178"/>
    </row>
    <row r="38" spans="1:10" s="1" customFormat="1" ht="36.75" customHeight="1" x14ac:dyDescent="0.25">
      <c r="A38" s="335"/>
      <c r="B38" s="339"/>
      <c r="C38" s="326"/>
      <c r="D38" s="48" t="s">
        <v>56</v>
      </c>
      <c r="E38" s="308"/>
      <c r="F38" s="308"/>
      <c r="G38" s="493"/>
      <c r="H38" s="179"/>
      <c r="J38" s="84"/>
    </row>
    <row r="39" spans="1:10" ht="48" customHeight="1" x14ac:dyDescent="0.25">
      <c r="A39" s="364" t="s">
        <v>57</v>
      </c>
      <c r="B39" s="340" t="s">
        <v>58</v>
      </c>
      <c r="C39" s="429">
        <v>2240</v>
      </c>
      <c r="D39" s="180">
        <v>576</v>
      </c>
      <c r="E39" s="445" t="s">
        <v>54</v>
      </c>
      <c r="F39" s="445" t="s">
        <v>20</v>
      </c>
      <c r="G39" s="481" t="s">
        <v>59</v>
      </c>
    </row>
    <row r="40" spans="1:10" ht="23.25" customHeight="1" x14ac:dyDescent="0.25">
      <c r="A40" s="366"/>
      <c r="B40" s="341"/>
      <c r="C40" s="430"/>
      <c r="D40" s="173" t="s">
        <v>60</v>
      </c>
      <c r="E40" s="313"/>
      <c r="F40" s="313"/>
      <c r="G40" s="482"/>
    </row>
    <row r="41" spans="1:10" ht="47.25" customHeight="1" x14ac:dyDescent="0.25">
      <c r="A41" s="361" t="s">
        <v>61</v>
      </c>
      <c r="B41" s="58" t="s">
        <v>62</v>
      </c>
      <c r="C41" s="59">
        <v>2240</v>
      </c>
      <c r="D41" s="182">
        <f>3545600-100400</f>
        <v>3445200</v>
      </c>
      <c r="E41" s="313" t="s">
        <v>63</v>
      </c>
      <c r="F41" s="431" t="s">
        <v>50</v>
      </c>
      <c r="G41" s="494" t="s">
        <v>64</v>
      </c>
    </row>
    <row r="42" spans="1:10" ht="38.25" customHeight="1" x14ac:dyDescent="0.25">
      <c r="A42" s="362"/>
      <c r="B42" s="60"/>
      <c r="C42" s="61"/>
      <c r="D42" s="62" t="s">
        <v>65</v>
      </c>
      <c r="E42" s="314"/>
      <c r="F42" s="313"/>
      <c r="G42" s="495"/>
    </row>
    <row r="43" spans="1:10" ht="43.5" customHeight="1" x14ac:dyDescent="0.25">
      <c r="A43" s="364" t="s">
        <v>66</v>
      </c>
      <c r="B43" s="50" t="s">
        <v>67</v>
      </c>
      <c r="C43" s="63">
        <v>2240</v>
      </c>
      <c r="D43" s="181">
        <f>100400+100000</f>
        <v>200400</v>
      </c>
      <c r="E43" s="445" t="s">
        <v>68</v>
      </c>
      <c r="F43" s="445" t="s">
        <v>47</v>
      </c>
      <c r="G43" s="481" t="s">
        <v>69</v>
      </c>
    </row>
    <row r="44" spans="1:10" ht="49.5" customHeight="1" x14ac:dyDescent="0.25">
      <c r="A44" s="366"/>
      <c r="B44" s="60"/>
      <c r="C44" s="61"/>
      <c r="D44" s="62" t="s">
        <v>70</v>
      </c>
      <c r="E44" s="313"/>
      <c r="F44" s="313"/>
      <c r="G44" s="482"/>
      <c r="I44" s="46"/>
    </row>
    <row r="45" spans="1:10" ht="41.25" customHeight="1" x14ac:dyDescent="0.25">
      <c r="A45" s="361" t="s">
        <v>71</v>
      </c>
      <c r="B45" s="58" t="s">
        <v>62</v>
      </c>
      <c r="C45" s="59">
        <v>2240</v>
      </c>
      <c r="D45" s="222">
        <f>3566217-51717</f>
        <v>3514500</v>
      </c>
      <c r="E45" s="313" t="s">
        <v>63</v>
      </c>
      <c r="F45" s="431" t="s">
        <v>50</v>
      </c>
      <c r="G45" s="481" t="s">
        <v>72</v>
      </c>
    </row>
    <row r="46" spans="1:10" ht="39" customHeight="1" x14ac:dyDescent="0.25">
      <c r="A46" s="362"/>
      <c r="B46" s="60"/>
      <c r="C46" s="61"/>
      <c r="D46" s="62" t="s">
        <v>73</v>
      </c>
      <c r="E46" s="314"/>
      <c r="F46" s="313"/>
      <c r="G46" s="482"/>
    </row>
    <row r="47" spans="1:10" ht="27" customHeight="1" x14ac:dyDescent="0.25">
      <c r="A47" s="361" t="s">
        <v>74</v>
      </c>
      <c r="B47" s="58" t="s">
        <v>62</v>
      </c>
      <c r="C47" s="59">
        <v>2240</v>
      </c>
      <c r="D47" s="182">
        <v>51717</v>
      </c>
      <c r="E47" s="313" t="s">
        <v>68</v>
      </c>
      <c r="F47" s="431" t="s">
        <v>47</v>
      </c>
      <c r="G47" s="481" t="s">
        <v>75</v>
      </c>
    </row>
    <row r="48" spans="1:10" ht="42" customHeight="1" thickBot="1" x14ac:dyDescent="0.3">
      <c r="A48" s="362"/>
      <c r="B48" s="60"/>
      <c r="C48" s="61"/>
      <c r="D48" s="62" t="s">
        <v>76</v>
      </c>
      <c r="E48" s="314"/>
      <c r="F48" s="313"/>
      <c r="G48" s="482"/>
      <c r="I48" s="46"/>
      <c r="J48" s="46"/>
    </row>
    <row r="49" spans="1:10" ht="53.25" hidden="1" customHeight="1" x14ac:dyDescent="0.25">
      <c r="A49" s="334" t="s">
        <v>77</v>
      </c>
      <c r="B49" s="43" t="s">
        <v>78</v>
      </c>
      <c r="C49" s="64">
        <v>2240</v>
      </c>
      <c r="D49" s="17">
        <v>0</v>
      </c>
      <c r="E49" s="308" t="s">
        <v>63</v>
      </c>
      <c r="F49" s="65" t="s">
        <v>79</v>
      </c>
      <c r="G49" s="496" t="s">
        <v>80</v>
      </c>
    </row>
    <row r="50" spans="1:10" ht="26.25" hidden="1" customHeight="1" x14ac:dyDescent="0.25">
      <c r="A50" s="335"/>
      <c r="B50" s="55"/>
      <c r="C50" s="66"/>
      <c r="D50" s="57" t="s">
        <v>265</v>
      </c>
      <c r="E50" s="309"/>
      <c r="F50" s="67"/>
      <c r="G50" s="489"/>
    </row>
    <row r="51" spans="1:10" ht="42" hidden="1" customHeight="1" x14ac:dyDescent="0.25">
      <c r="A51" s="363" t="s">
        <v>81</v>
      </c>
      <c r="B51" s="53" t="s">
        <v>82</v>
      </c>
      <c r="C51" s="68">
        <v>2240</v>
      </c>
      <c r="D51" s="33">
        <v>0</v>
      </c>
      <c r="E51" s="70" t="s">
        <v>63</v>
      </c>
      <c r="F51" s="456" t="s">
        <v>79</v>
      </c>
      <c r="G51" s="487" t="s">
        <v>16</v>
      </c>
      <c r="H51" s="22"/>
    </row>
    <row r="52" spans="1:10" ht="38.25" hidden="1" customHeight="1" thickBot="1" x14ac:dyDescent="0.3">
      <c r="A52" s="335"/>
      <c r="B52" s="55"/>
      <c r="C52" s="237"/>
      <c r="D52" s="57" t="s">
        <v>123</v>
      </c>
      <c r="E52" s="49"/>
      <c r="F52" s="308"/>
      <c r="G52" s="489"/>
    </row>
    <row r="53" spans="1:10" ht="38.25" customHeight="1" x14ac:dyDescent="0.25">
      <c r="A53" s="374" t="s">
        <v>81</v>
      </c>
      <c r="B53" s="50" t="s">
        <v>82</v>
      </c>
      <c r="C53" s="63">
        <v>2240</v>
      </c>
      <c r="D53" s="33">
        <f>119748</f>
        <v>119748</v>
      </c>
      <c r="E53" s="232" t="s">
        <v>63</v>
      </c>
      <c r="F53" s="473" t="s">
        <v>38</v>
      </c>
      <c r="G53" s="485" t="s">
        <v>16</v>
      </c>
    </row>
    <row r="54" spans="1:10" ht="38.25" customHeight="1" x14ac:dyDescent="0.25">
      <c r="A54" s="366"/>
      <c r="B54" s="60"/>
      <c r="C54" s="248"/>
      <c r="D54" s="173" t="s">
        <v>83</v>
      </c>
      <c r="E54" s="230"/>
      <c r="F54" s="313"/>
      <c r="G54" s="482"/>
      <c r="H54" s="251"/>
    </row>
    <row r="55" spans="1:10" ht="36" customHeight="1" x14ac:dyDescent="0.25">
      <c r="A55" s="394" t="s">
        <v>85</v>
      </c>
      <c r="B55" s="302" t="s">
        <v>86</v>
      </c>
      <c r="C55" s="317">
        <v>2240</v>
      </c>
      <c r="D55" s="305">
        <f>673500-143133.33</f>
        <v>530366.67000000004</v>
      </c>
      <c r="E55" s="443" t="s">
        <v>87</v>
      </c>
      <c r="F55" s="443" t="s">
        <v>84</v>
      </c>
      <c r="G55" s="498" t="s">
        <v>334</v>
      </c>
    </row>
    <row r="56" spans="1:10" ht="36" customHeight="1" x14ac:dyDescent="0.25">
      <c r="A56" s="395"/>
      <c r="B56" s="303"/>
      <c r="C56" s="318"/>
      <c r="D56" s="74" t="s">
        <v>335</v>
      </c>
      <c r="E56" s="463"/>
      <c r="F56" s="463"/>
      <c r="G56" s="499"/>
      <c r="H56" s="22"/>
    </row>
    <row r="57" spans="1:10" ht="52.5" customHeight="1" x14ac:dyDescent="0.25">
      <c r="A57" s="394" t="s">
        <v>333</v>
      </c>
      <c r="B57" s="304" t="s">
        <v>337</v>
      </c>
      <c r="C57" s="317">
        <v>2240</v>
      </c>
      <c r="D57" s="17">
        <f>143133.33</f>
        <v>143133.32999999999</v>
      </c>
      <c r="E57" s="443" t="s">
        <v>87</v>
      </c>
      <c r="F57" s="443" t="s">
        <v>30</v>
      </c>
      <c r="G57" s="498" t="s">
        <v>336</v>
      </c>
    </row>
    <row r="58" spans="1:10" ht="41.25" customHeight="1" x14ac:dyDescent="0.25">
      <c r="A58" s="395"/>
      <c r="B58" s="303"/>
      <c r="C58" s="318"/>
      <c r="D58" s="74" t="s">
        <v>338</v>
      </c>
      <c r="E58" s="463"/>
      <c r="F58" s="463"/>
      <c r="G58" s="499"/>
      <c r="H58" s="22"/>
    </row>
    <row r="59" spans="1:10" ht="28.5" hidden="1" customHeight="1" x14ac:dyDescent="0.25">
      <c r="A59" s="375" t="s">
        <v>92</v>
      </c>
      <c r="B59" s="53" t="s">
        <v>88</v>
      </c>
      <c r="C59" s="457">
        <v>2240</v>
      </c>
      <c r="D59" s="75">
        <f>476280-476280</f>
        <v>0</v>
      </c>
      <c r="E59" s="308" t="s">
        <v>89</v>
      </c>
      <c r="F59" s="474" t="s">
        <v>90</v>
      </c>
      <c r="G59" s="310" t="s">
        <v>93</v>
      </c>
      <c r="H59" s="22"/>
    </row>
    <row r="60" spans="1:10" ht="54.75" hidden="1" customHeight="1" x14ac:dyDescent="0.25">
      <c r="A60" s="376"/>
      <c r="B60" s="76"/>
      <c r="C60" s="458"/>
      <c r="D60" s="16" t="s">
        <v>306</v>
      </c>
      <c r="E60" s="309"/>
      <c r="F60" s="467"/>
      <c r="G60" s="308"/>
      <c r="H60" s="22"/>
    </row>
    <row r="61" spans="1:10" ht="51" hidden="1" customHeight="1" x14ac:dyDescent="0.25">
      <c r="A61" s="375" t="s">
        <v>94</v>
      </c>
      <c r="B61" s="77" t="s">
        <v>308</v>
      </c>
      <c r="C61" s="325">
        <v>2240</v>
      </c>
      <c r="D61" s="75">
        <f>243900-243900</f>
        <v>0</v>
      </c>
      <c r="E61" s="308" t="s">
        <v>89</v>
      </c>
      <c r="F61" s="466" t="s">
        <v>90</v>
      </c>
      <c r="G61" s="310" t="s">
        <v>95</v>
      </c>
      <c r="H61" s="22"/>
    </row>
    <row r="62" spans="1:10" ht="34.5" hidden="1" customHeight="1" x14ac:dyDescent="0.25">
      <c r="A62" s="376"/>
      <c r="B62" s="76"/>
      <c r="C62" s="326"/>
      <c r="D62" s="16" t="s">
        <v>307</v>
      </c>
      <c r="E62" s="309"/>
      <c r="F62" s="467"/>
      <c r="G62" s="308"/>
      <c r="H62" s="22"/>
    </row>
    <row r="63" spans="1:10" ht="34.5" customHeight="1" x14ac:dyDescent="0.25">
      <c r="A63" s="375" t="s">
        <v>304</v>
      </c>
      <c r="B63" s="276" t="s">
        <v>309</v>
      </c>
      <c r="C63" s="78"/>
      <c r="D63" s="17">
        <f>3351915+476280+243900</f>
        <v>4072095</v>
      </c>
      <c r="E63" s="308" t="s">
        <v>89</v>
      </c>
      <c r="F63" s="275" t="s">
        <v>90</v>
      </c>
      <c r="G63" s="310" t="s">
        <v>305</v>
      </c>
      <c r="H63" s="22"/>
    </row>
    <row r="64" spans="1:10" ht="41.25" customHeight="1" x14ac:dyDescent="0.25">
      <c r="A64" s="376"/>
      <c r="B64" s="277"/>
      <c r="C64" s="278"/>
      <c r="D64" s="16" t="s">
        <v>310</v>
      </c>
      <c r="E64" s="309"/>
      <c r="F64" s="275"/>
      <c r="G64" s="308"/>
      <c r="H64" s="22"/>
      <c r="I64" s="21"/>
      <c r="J64" s="279"/>
    </row>
    <row r="65" spans="1:8" ht="31.5" customHeight="1" x14ac:dyDescent="0.25">
      <c r="A65" s="399" t="s">
        <v>303</v>
      </c>
      <c r="B65" s="300" t="s">
        <v>96</v>
      </c>
      <c r="C65" s="241">
        <v>2240</v>
      </c>
      <c r="D65" s="301">
        <f>660000+119748+10252</f>
        <v>790000</v>
      </c>
      <c r="E65" s="313" t="s">
        <v>301</v>
      </c>
      <c r="F65" s="440" t="s">
        <v>90</v>
      </c>
      <c r="G65" s="445" t="s">
        <v>97</v>
      </c>
      <c r="H65" s="22"/>
    </row>
    <row r="66" spans="1:8" ht="48" customHeight="1" x14ac:dyDescent="0.25">
      <c r="A66" s="399"/>
      <c r="B66" s="298"/>
      <c r="C66" s="297"/>
      <c r="D66" s="62" t="s">
        <v>300</v>
      </c>
      <c r="E66" s="314"/>
      <c r="F66" s="441"/>
      <c r="G66" s="313"/>
      <c r="H66" s="22"/>
    </row>
    <row r="67" spans="1:8" s="2" customFormat="1" ht="44.25" customHeight="1" x14ac:dyDescent="0.25">
      <c r="A67" s="332" t="s">
        <v>98</v>
      </c>
      <c r="B67" s="373" t="s">
        <v>99</v>
      </c>
      <c r="C67" s="325">
        <v>2240</v>
      </c>
      <c r="D67" s="56">
        <v>6372</v>
      </c>
      <c r="E67" s="443" t="s">
        <v>24</v>
      </c>
      <c r="F67" s="310" t="s">
        <v>100</v>
      </c>
      <c r="G67" s="500" t="s">
        <v>230</v>
      </c>
    </row>
    <row r="68" spans="1:8" s="2" customFormat="1" ht="26.25" customHeight="1" x14ac:dyDescent="0.25">
      <c r="A68" s="333"/>
      <c r="B68" s="331"/>
      <c r="C68" s="326"/>
      <c r="D68" s="74" t="s">
        <v>102</v>
      </c>
      <c r="E68" s="463"/>
      <c r="F68" s="308"/>
      <c r="G68" s="501"/>
    </row>
    <row r="69" spans="1:8" ht="48" hidden="1" customHeight="1" x14ac:dyDescent="0.25">
      <c r="A69" s="334" t="s">
        <v>103</v>
      </c>
      <c r="B69" s="53" t="s">
        <v>104</v>
      </c>
      <c r="C69" s="68">
        <v>2240</v>
      </c>
      <c r="D69" s="69">
        <f>1225372-1225372</f>
        <v>0</v>
      </c>
      <c r="E69" s="464" t="s">
        <v>105</v>
      </c>
      <c r="F69" s="478" t="s">
        <v>79</v>
      </c>
      <c r="G69" s="86" t="s">
        <v>101</v>
      </c>
    </row>
    <row r="70" spans="1:8" ht="45.75" hidden="1" customHeight="1" x14ac:dyDescent="0.25">
      <c r="A70" s="335"/>
      <c r="B70" s="55"/>
      <c r="C70" s="66"/>
      <c r="D70" s="48" t="s">
        <v>106</v>
      </c>
      <c r="E70" s="465"/>
      <c r="F70" s="479"/>
      <c r="G70" s="87" t="s">
        <v>107</v>
      </c>
    </row>
    <row r="71" spans="1:8" ht="45.75" hidden="1" customHeight="1" x14ac:dyDescent="0.25">
      <c r="A71" s="334" t="s">
        <v>108</v>
      </c>
      <c r="B71" s="53" t="s">
        <v>109</v>
      </c>
      <c r="C71" s="68">
        <v>2240</v>
      </c>
      <c r="D71" s="69">
        <v>0</v>
      </c>
      <c r="E71" s="464" t="s">
        <v>110</v>
      </c>
      <c r="F71" s="478" t="s">
        <v>84</v>
      </c>
      <c r="G71" s="86" t="s">
        <v>91</v>
      </c>
    </row>
    <row r="72" spans="1:8" ht="45.75" hidden="1" customHeight="1" x14ac:dyDescent="0.25">
      <c r="A72" s="335"/>
      <c r="B72" s="55"/>
      <c r="C72" s="66"/>
      <c r="D72" s="48" t="s">
        <v>111</v>
      </c>
      <c r="E72" s="465"/>
      <c r="F72" s="479"/>
      <c r="G72" s="87"/>
    </row>
    <row r="73" spans="1:8" ht="45.75" hidden="1" customHeight="1" x14ac:dyDescent="0.25">
      <c r="A73" s="334" t="s">
        <v>112</v>
      </c>
      <c r="B73" s="53" t="s">
        <v>113</v>
      </c>
      <c r="C73" s="281">
        <v>2240</v>
      </c>
      <c r="D73" s="69">
        <f>122880-122880</f>
        <v>0</v>
      </c>
      <c r="E73" s="310" t="s">
        <v>24</v>
      </c>
      <c r="F73" s="310" t="s">
        <v>79</v>
      </c>
      <c r="G73" s="86" t="s">
        <v>25</v>
      </c>
    </row>
    <row r="74" spans="1:8" ht="75" hidden="1" customHeight="1" x14ac:dyDescent="0.25">
      <c r="A74" s="335"/>
      <c r="B74" s="55"/>
      <c r="C74" s="282"/>
      <c r="D74" s="48" t="s">
        <v>114</v>
      </c>
      <c r="E74" s="465"/>
      <c r="F74" s="308"/>
      <c r="G74" s="88" t="s">
        <v>115</v>
      </c>
    </row>
    <row r="75" spans="1:8" ht="48" customHeight="1" x14ac:dyDescent="0.25">
      <c r="A75" s="370" t="s">
        <v>234</v>
      </c>
      <c r="B75" s="50" t="s">
        <v>227</v>
      </c>
      <c r="C75" s="283">
        <v>2240</v>
      </c>
      <c r="D75" s="198">
        <f>1500000-24</f>
        <v>1499976</v>
      </c>
      <c r="E75" s="215" t="s">
        <v>302</v>
      </c>
      <c r="F75" s="217" t="s">
        <v>79</v>
      </c>
      <c r="G75" s="218" t="s">
        <v>91</v>
      </c>
      <c r="H75" s="216"/>
    </row>
    <row r="76" spans="1:8" ht="54" customHeight="1" x14ac:dyDescent="0.25">
      <c r="A76" s="366"/>
      <c r="B76" s="60"/>
      <c r="C76" s="61"/>
      <c r="D76" s="133" t="s">
        <v>264</v>
      </c>
      <c r="E76" s="219"/>
      <c r="F76" s="176"/>
      <c r="G76" s="220" t="s">
        <v>271</v>
      </c>
    </row>
    <row r="77" spans="1:8" ht="94.5" customHeight="1" x14ac:dyDescent="0.25">
      <c r="A77" s="175" t="s">
        <v>298</v>
      </c>
      <c r="B77" s="58" t="s">
        <v>116</v>
      </c>
      <c r="C77" s="78">
        <v>2240</v>
      </c>
      <c r="D77" s="177">
        <v>1368000</v>
      </c>
      <c r="E77" s="445" t="s">
        <v>24</v>
      </c>
      <c r="F77" s="174" t="s">
        <v>20</v>
      </c>
      <c r="G77" s="502" t="s">
        <v>117</v>
      </c>
    </row>
    <row r="78" spans="1:8" ht="34.5" customHeight="1" x14ac:dyDescent="0.25">
      <c r="A78" s="175"/>
      <c r="B78" s="58"/>
      <c r="C78" s="66"/>
      <c r="D78" s="133" t="s">
        <v>118</v>
      </c>
      <c r="E78" s="313"/>
      <c r="F78" s="176"/>
      <c r="G78" s="503"/>
    </row>
    <row r="79" spans="1:8" ht="54" hidden="1" customHeight="1" x14ac:dyDescent="0.25">
      <c r="A79" s="334" t="s">
        <v>119</v>
      </c>
      <c r="B79" s="73" t="s">
        <v>120</v>
      </c>
      <c r="C79" s="64">
        <v>2240</v>
      </c>
      <c r="D79" s="69">
        <v>0</v>
      </c>
      <c r="E79" s="90" t="s">
        <v>121</v>
      </c>
      <c r="F79" s="91" t="s">
        <v>38</v>
      </c>
      <c r="G79" s="92" t="s">
        <v>122</v>
      </c>
    </row>
    <row r="80" spans="1:8" ht="33" hidden="1" customHeight="1" x14ac:dyDescent="0.25">
      <c r="A80" s="335"/>
      <c r="B80" s="93"/>
      <c r="C80" s="64"/>
      <c r="D80" s="72" t="s">
        <v>123</v>
      </c>
      <c r="E80" s="94" t="s">
        <v>21</v>
      </c>
      <c r="F80" s="95"/>
      <c r="G80" s="96"/>
    </row>
    <row r="81" spans="1:9" ht="42.75" customHeight="1" x14ac:dyDescent="0.25">
      <c r="A81" s="371" t="s">
        <v>124</v>
      </c>
      <c r="B81" s="53" t="s">
        <v>344</v>
      </c>
      <c r="C81" s="325">
        <v>2240</v>
      </c>
      <c r="D81" s="75">
        <v>4491000</v>
      </c>
      <c r="E81" s="310" t="s">
        <v>87</v>
      </c>
      <c r="F81" s="466" t="s">
        <v>125</v>
      </c>
      <c r="G81" s="97" t="s">
        <v>126</v>
      </c>
    </row>
    <row r="82" spans="1:9" ht="38.25" customHeight="1" x14ac:dyDescent="0.25">
      <c r="A82" s="372"/>
      <c r="B82" s="76"/>
      <c r="C82" s="326"/>
      <c r="D82" s="16" t="s">
        <v>127</v>
      </c>
      <c r="E82" s="308"/>
      <c r="F82" s="467"/>
      <c r="G82" s="98"/>
      <c r="I82" s="250"/>
    </row>
    <row r="83" spans="1:9" s="3" customFormat="1" ht="45" customHeight="1" x14ac:dyDescent="0.25">
      <c r="A83" s="364" t="s">
        <v>128</v>
      </c>
      <c r="B83" s="50" t="s">
        <v>129</v>
      </c>
      <c r="C83" s="429">
        <v>2240</v>
      </c>
      <c r="D83" s="271">
        <f>3000000-162540-57960</f>
        <v>2779500</v>
      </c>
      <c r="E83" s="445" t="s">
        <v>87</v>
      </c>
      <c r="F83" s="440" t="s">
        <v>20</v>
      </c>
      <c r="G83" s="189" t="s">
        <v>16</v>
      </c>
      <c r="H83" s="235"/>
    </row>
    <row r="84" spans="1:9" s="3" customFormat="1" ht="69.75" customHeight="1" x14ac:dyDescent="0.25">
      <c r="A84" s="366"/>
      <c r="B84" s="190"/>
      <c r="C84" s="430"/>
      <c r="D84" s="62" t="s">
        <v>263</v>
      </c>
      <c r="E84" s="313"/>
      <c r="F84" s="441"/>
      <c r="G84" s="191" t="s">
        <v>274</v>
      </c>
      <c r="H84" s="192"/>
    </row>
    <row r="85" spans="1:9" s="3" customFormat="1" ht="46.5" customHeight="1" x14ac:dyDescent="0.25">
      <c r="A85" s="364" t="s">
        <v>248</v>
      </c>
      <c r="B85" s="50" t="s">
        <v>130</v>
      </c>
      <c r="C85" s="429">
        <v>2240</v>
      </c>
      <c r="D85" s="185">
        <f>3000000-135519</f>
        <v>2864481</v>
      </c>
      <c r="E85" s="445" t="s">
        <v>43</v>
      </c>
      <c r="F85" s="445" t="s">
        <v>84</v>
      </c>
      <c r="G85" s="485" t="s">
        <v>287</v>
      </c>
    </row>
    <row r="86" spans="1:9" s="3" customFormat="1" ht="46.5" customHeight="1" x14ac:dyDescent="0.25">
      <c r="A86" s="365"/>
      <c r="B86" s="52"/>
      <c r="C86" s="450"/>
      <c r="D86" s="34" t="s">
        <v>283</v>
      </c>
      <c r="E86" s="455"/>
      <c r="F86" s="455"/>
      <c r="G86" s="486"/>
    </row>
    <row r="87" spans="1:9" s="3" customFormat="1" ht="32.25" customHeight="1" x14ac:dyDescent="0.25">
      <c r="A87" s="363" t="s">
        <v>131</v>
      </c>
      <c r="B87" s="77" t="s">
        <v>132</v>
      </c>
      <c r="C87" s="68">
        <v>2240</v>
      </c>
      <c r="D87" s="537">
        <f>2361600-393600</f>
        <v>1968000</v>
      </c>
      <c r="E87" s="70" t="s">
        <v>63</v>
      </c>
      <c r="F87" s="456" t="s">
        <v>20</v>
      </c>
      <c r="G87" s="487" t="s">
        <v>133</v>
      </c>
    </row>
    <row r="88" spans="1:9" s="3" customFormat="1" ht="47.25" customHeight="1" thickBot="1" x14ac:dyDescent="0.3">
      <c r="A88" s="335"/>
      <c r="B88" s="55"/>
      <c r="C88" s="237"/>
      <c r="D88" s="57" t="s">
        <v>315</v>
      </c>
      <c r="E88" s="49"/>
      <c r="F88" s="308"/>
      <c r="G88" s="489"/>
    </row>
    <row r="89" spans="1:9" s="3" customFormat="1" ht="47.25" customHeight="1" x14ac:dyDescent="0.25">
      <c r="A89" s="363" t="s">
        <v>318</v>
      </c>
      <c r="B89" s="77" t="s">
        <v>132</v>
      </c>
      <c r="C89" s="68">
        <v>2240</v>
      </c>
      <c r="D89" s="110">
        <f>393600</f>
        <v>393600</v>
      </c>
      <c r="E89" s="466" t="s">
        <v>24</v>
      </c>
      <c r="F89" s="456" t="s">
        <v>30</v>
      </c>
      <c r="G89" s="487" t="s">
        <v>316</v>
      </c>
    </row>
    <row r="90" spans="1:9" s="3" customFormat="1" ht="47.25" customHeight="1" x14ac:dyDescent="0.25">
      <c r="A90" s="335"/>
      <c r="B90" s="55"/>
      <c r="C90" s="237"/>
      <c r="D90" s="57" t="s">
        <v>317</v>
      </c>
      <c r="E90" s="467"/>
      <c r="F90" s="308"/>
      <c r="G90" s="489"/>
    </row>
    <row r="91" spans="1:9" s="3" customFormat="1" ht="46.5" customHeight="1" x14ac:dyDescent="0.25">
      <c r="A91" s="334" t="s">
        <v>134</v>
      </c>
      <c r="B91" s="101" t="s">
        <v>135</v>
      </c>
      <c r="C91" s="64">
        <v>2240</v>
      </c>
      <c r="D91" s="17">
        <v>22000</v>
      </c>
      <c r="E91" s="308" t="s">
        <v>63</v>
      </c>
      <c r="F91" s="45" t="s">
        <v>30</v>
      </c>
      <c r="G91" s="496" t="s">
        <v>136</v>
      </c>
    </row>
    <row r="92" spans="1:9" s="3" customFormat="1" ht="26.25" customHeight="1" x14ac:dyDescent="0.25">
      <c r="A92" s="335"/>
      <c r="B92" s="55"/>
      <c r="C92" s="66"/>
      <c r="D92" s="57" t="s">
        <v>137</v>
      </c>
      <c r="E92" s="309"/>
      <c r="F92" s="67"/>
      <c r="G92" s="489"/>
    </row>
    <row r="93" spans="1:9" s="3" customFormat="1" ht="59.25" customHeight="1" x14ac:dyDescent="0.25">
      <c r="A93" s="334" t="s">
        <v>138</v>
      </c>
      <c r="B93" s="53" t="s">
        <v>139</v>
      </c>
      <c r="C93" s="457">
        <v>2240</v>
      </c>
      <c r="D93" s="17">
        <v>65000</v>
      </c>
      <c r="E93" s="466" t="s">
        <v>24</v>
      </c>
      <c r="F93" s="466" t="s">
        <v>30</v>
      </c>
      <c r="G93" s="504" t="s">
        <v>140</v>
      </c>
    </row>
    <row r="94" spans="1:9" s="3" customFormat="1" ht="31.5" customHeight="1" x14ac:dyDescent="0.25">
      <c r="A94" s="335"/>
      <c r="B94" s="55"/>
      <c r="C94" s="458"/>
      <c r="D94" s="16" t="s">
        <v>141</v>
      </c>
      <c r="E94" s="467"/>
      <c r="F94" s="467"/>
      <c r="G94" s="489"/>
    </row>
    <row r="95" spans="1:9" ht="36.75" customHeight="1" x14ac:dyDescent="0.25">
      <c r="A95" s="382" t="s">
        <v>236</v>
      </c>
      <c r="B95" s="432" t="s">
        <v>142</v>
      </c>
      <c r="C95" s="448">
        <v>2240</v>
      </c>
      <c r="D95" s="221">
        <f>6346800-38040-10020</f>
        <v>6298740</v>
      </c>
      <c r="E95" s="468" t="s">
        <v>143</v>
      </c>
      <c r="F95" s="468" t="s">
        <v>79</v>
      </c>
      <c r="G95" s="490" t="s">
        <v>270</v>
      </c>
    </row>
    <row r="96" spans="1:9" ht="36.75" customHeight="1" thickBot="1" x14ac:dyDescent="0.3">
      <c r="A96" s="383"/>
      <c r="B96" s="433"/>
      <c r="C96" s="449"/>
      <c r="D96" s="48" t="s">
        <v>255</v>
      </c>
      <c r="E96" s="469"/>
      <c r="F96" s="469"/>
      <c r="G96" s="490"/>
      <c r="H96" s="213"/>
    </row>
    <row r="97" spans="1:10" ht="67.5" hidden="1" customHeight="1" x14ac:dyDescent="0.25">
      <c r="A97" s="384" t="s">
        <v>144</v>
      </c>
      <c r="B97" s="434" t="s">
        <v>145</v>
      </c>
      <c r="C97" s="89">
        <v>2240</v>
      </c>
      <c r="D97" s="44">
        <v>0</v>
      </c>
      <c r="E97" s="470" t="s">
        <v>146</v>
      </c>
      <c r="F97" s="472" t="s">
        <v>84</v>
      </c>
      <c r="G97" s="505" t="s">
        <v>25</v>
      </c>
    </row>
    <row r="98" spans="1:10" ht="33.75" hidden="1" customHeight="1" x14ac:dyDescent="0.25">
      <c r="A98" s="385"/>
      <c r="B98" s="435"/>
      <c r="C98" s="102"/>
      <c r="D98" s="103" t="s">
        <v>147</v>
      </c>
      <c r="E98" s="471"/>
      <c r="F98" s="463"/>
      <c r="G98" s="505"/>
    </row>
    <row r="99" spans="1:10" ht="102" hidden="1" customHeight="1" x14ac:dyDescent="0.25">
      <c r="A99" s="353" t="s">
        <v>148</v>
      </c>
      <c r="B99" s="336" t="s">
        <v>149</v>
      </c>
      <c r="C99" s="317">
        <v>2240</v>
      </c>
      <c r="D99" s="15">
        <v>0</v>
      </c>
      <c r="E99" s="472" t="s">
        <v>24</v>
      </c>
      <c r="F99" s="517" t="s">
        <v>20</v>
      </c>
      <c r="G99" s="506" t="s">
        <v>16</v>
      </c>
    </row>
    <row r="100" spans="1:10" ht="97.5" hidden="1" customHeight="1" x14ac:dyDescent="0.25">
      <c r="A100" s="354"/>
      <c r="B100" s="337"/>
      <c r="C100" s="318"/>
      <c r="D100" s="48" t="s">
        <v>150</v>
      </c>
      <c r="E100" s="463"/>
      <c r="F100" s="518"/>
      <c r="G100" s="507"/>
    </row>
    <row r="101" spans="1:10" ht="33.75" hidden="1" customHeight="1" x14ac:dyDescent="0.25">
      <c r="A101" s="353" t="s">
        <v>151</v>
      </c>
      <c r="B101" s="336" t="s">
        <v>152</v>
      </c>
      <c r="C101" s="317">
        <v>2240</v>
      </c>
      <c r="D101" s="15">
        <v>0</v>
      </c>
      <c r="E101" s="472" t="s">
        <v>24</v>
      </c>
      <c r="F101" s="517" t="s">
        <v>20</v>
      </c>
      <c r="G101" s="506" t="s">
        <v>25</v>
      </c>
    </row>
    <row r="102" spans="1:10" ht="29.25" hidden="1" customHeight="1" x14ac:dyDescent="0.25">
      <c r="A102" s="354"/>
      <c r="B102" s="337"/>
      <c r="C102" s="318"/>
      <c r="D102" s="48" t="s">
        <v>153</v>
      </c>
      <c r="E102" s="463"/>
      <c r="F102" s="518"/>
      <c r="G102" s="507"/>
    </row>
    <row r="103" spans="1:10" ht="52.5" hidden="1" customHeight="1" x14ac:dyDescent="0.25">
      <c r="A103" s="355" t="s">
        <v>154</v>
      </c>
      <c r="B103" s="73" t="s">
        <v>155</v>
      </c>
      <c r="C103" s="459">
        <v>2240</v>
      </c>
      <c r="D103" s="17">
        <v>0</v>
      </c>
      <c r="E103" s="528" t="s">
        <v>156</v>
      </c>
      <c r="F103" s="443" t="s">
        <v>125</v>
      </c>
      <c r="G103" s="508" t="s">
        <v>157</v>
      </c>
    </row>
    <row r="104" spans="1:10" ht="57" hidden="1" customHeight="1" x14ac:dyDescent="0.25">
      <c r="A104" s="356"/>
      <c r="B104" s="71"/>
      <c r="C104" s="460"/>
      <c r="D104" s="48" t="s">
        <v>158</v>
      </c>
      <c r="E104" s="529"/>
      <c r="F104" s="463"/>
      <c r="G104" s="509"/>
    </row>
    <row r="105" spans="1:10" ht="42.75" hidden="1" customHeight="1" x14ac:dyDescent="0.25">
      <c r="A105" s="357" t="s">
        <v>159</v>
      </c>
      <c r="B105" s="338" t="s">
        <v>113</v>
      </c>
      <c r="C105" s="325">
        <v>2240</v>
      </c>
      <c r="D105" s="56">
        <f>667359-667359</f>
        <v>0</v>
      </c>
      <c r="E105" s="310" t="s">
        <v>87</v>
      </c>
      <c r="F105" s="310" t="s">
        <v>79</v>
      </c>
      <c r="G105" s="492" t="s">
        <v>288</v>
      </c>
      <c r="H105" s="1"/>
      <c r="I105" s="1"/>
    </row>
    <row r="106" spans="1:10" ht="12.75" hidden="1" customHeight="1" thickBot="1" x14ac:dyDescent="0.3">
      <c r="A106" s="358"/>
      <c r="B106" s="339"/>
      <c r="C106" s="326"/>
      <c r="D106" s="48" t="s">
        <v>286</v>
      </c>
      <c r="E106" s="308"/>
      <c r="F106" s="308"/>
      <c r="G106" s="493"/>
      <c r="H106" s="1"/>
      <c r="I106" s="1"/>
    </row>
    <row r="107" spans="1:10" ht="38.25" customHeight="1" x14ac:dyDescent="0.25">
      <c r="A107" s="374" t="s">
        <v>295</v>
      </c>
      <c r="B107" s="340" t="s">
        <v>113</v>
      </c>
      <c r="C107" s="429">
        <v>2240</v>
      </c>
      <c r="D107" s="208">
        <f>667359+277389+135519</f>
        <v>1080267</v>
      </c>
      <c r="E107" s="445" t="s">
        <v>87</v>
      </c>
      <c r="F107" s="445" t="s">
        <v>125</v>
      </c>
      <c r="G107" s="534" t="s">
        <v>288</v>
      </c>
      <c r="H107" s="1"/>
      <c r="I107" s="1"/>
    </row>
    <row r="108" spans="1:10" ht="42" customHeight="1" x14ac:dyDescent="0.25">
      <c r="A108" s="366"/>
      <c r="B108" s="341"/>
      <c r="C108" s="430"/>
      <c r="D108" s="133" t="s">
        <v>285</v>
      </c>
      <c r="E108" s="313"/>
      <c r="F108" s="313"/>
      <c r="G108" s="495"/>
      <c r="H108" s="299"/>
      <c r="I108" s="1"/>
    </row>
    <row r="109" spans="1:10" ht="42.75" customHeight="1" x14ac:dyDescent="0.25">
      <c r="A109" s="359" t="s">
        <v>256</v>
      </c>
      <c r="B109" s="340" t="s">
        <v>160</v>
      </c>
      <c r="C109" s="461">
        <v>2240</v>
      </c>
      <c r="D109" s="208">
        <v>226552</v>
      </c>
      <c r="E109" s="445" t="s">
        <v>63</v>
      </c>
      <c r="F109" s="445" t="s">
        <v>38</v>
      </c>
      <c r="G109" s="481" t="s">
        <v>257</v>
      </c>
    </row>
    <row r="110" spans="1:10" ht="38.25" customHeight="1" x14ac:dyDescent="0.25">
      <c r="A110" s="360"/>
      <c r="B110" s="341"/>
      <c r="C110" s="462"/>
      <c r="D110" s="133" t="s">
        <v>161</v>
      </c>
      <c r="E110" s="313"/>
      <c r="F110" s="313"/>
      <c r="G110" s="482"/>
      <c r="H110" s="234"/>
    </row>
    <row r="111" spans="1:10" ht="66" customHeight="1" x14ac:dyDescent="0.25">
      <c r="A111" s="104" t="s">
        <v>311</v>
      </c>
      <c r="B111" s="43" t="s">
        <v>162</v>
      </c>
      <c r="C111" s="78">
        <v>2240</v>
      </c>
      <c r="D111" s="538">
        <f>1331640+1296000</f>
        <v>2627640</v>
      </c>
      <c r="E111" s="456" t="s">
        <v>163</v>
      </c>
      <c r="F111" s="456" t="s">
        <v>30</v>
      </c>
      <c r="G111" s="105" t="s">
        <v>164</v>
      </c>
      <c r="H111" s="22"/>
      <c r="I111" s="21"/>
      <c r="J111" s="280"/>
    </row>
    <row r="112" spans="1:10" ht="51.75" customHeight="1" thickBot="1" x14ac:dyDescent="0.3">
      <c r="A112" s="106"/>
      <c r="B112" s="55"/>
      <c r="C112" s="78"/>
      <c r="D112" s="18" t="s">
        <v>165</v>
      </c>
      <c r="E112" s="308"/>
      <c r="F112" s="308"/>
      <c r="G112" s="87"/>
    </row>
    <row r="113" spans="1:10" ht="33.75" hidden="1" customHeight="1" x14ac:dyDescent="0.25">
      <c r="A113" s="377" t="s">
        <v>166</v>
      </c>
      <c r="B113" s="373" t="s">
        <v>167</v>
      </c>
      <c r="C113" s="325">
        <v>2240</v>
      </c>
      <c r="D113" s="69">
        <v>0</v>
      </c>
      <c r="E113" s="308" t="s">
        <v>63</v>
      </c>
      <c r="F113" s="517" t="s">
        <v>90</v>
      </c>
      <c r="G113" s="520" t="s">
        <v>168</v>
      </c>
    </row>
    <row r="114" spans="1:10" ht="48.75" hidden="1" customHeight="1" x14ac:dyDescent="0.25">
      <c r="A114" s="378"/>
      <c r="B114" s="331"/>
      <c r="C114" s="326"/>
      <c r="D114" s="16" t="s">
        <v>169</v>
      </c>
      <c r="E114" s="309"/>
      <c r="F114" s="518"/>
      <c r="G114" s="521"/>
    </row>
    <row r="115" spans="1:10" ht="59.25" customHeight="1" x14ac:dyDescent="0.25">
      <c r="A115" s="334" t="s">
        <v>170</v>
      </c>
      <c r="B115" s="53" t="s">
        <v>171</v>
      </c>
      <c r="C115" s="325">
        <v>2240</v>
      </c>
      <c r="D115" s="54">
        <v>550000</v>
      </c>
      <c r="E115" s="310" t="s">
        <v>24</v>
      </c>
      <c r="F115" s="310" t="s">
        <v>30</v>
      </c>
      <c r="G115" s="487" t="s">
        <v>259</v>
      </c>
    </row>
    <row r="116" spans="1:10" ht="44.25" customHeight="1" thickBot="1" x14ac:dyDescent="0.3">
      <c r="A116" s="379"/>
      <c r="B116" s="99"/>
      <c r="C116" s="428"/>
      <c r="D116" s="100" t="s">
        <v>172</v>
      </c>
      <c r="E116" s="519"/>
      <c r="F116" s="519"/>
      <c r="G116" s="522"/>
    </row>
    <row r="117" spans="1:10" ht="45.75" customHeight="1" x14ac:dyDescent="0.25">
      <c r="A117" s="239" t="s">
        <v>173</v>
      </c>
      <c r="B117" s="243" t="s">
        <v>174</v>
      </c>
      <c r="C117" s="242">
        <v>2240</v>
      </c>
      <c r="D117" s="244">
        <v>560000</v>
      </c>
      <c r="E117" s="473" t="s">
        <v>163</v>
      </c>
      <c r="F117" s="242" t="s">
        <v>15</v>
      </c>
      <c r="G117" s="245" t="s">
        <v>101</v>
      </c>
    </row>
    <row r="118" spans="1:10" ht="30" customHeight="1" x14ac:dyDescent="0.25">
      <c r="A118" s="246"/>
      <c r="B118" s="243"/>
      <c r="C118" s="242"/>
      <c r="D118" s="35" t="s">
        <v>175</v>
      </c>
      <c r="E118" s="313"/>
      <c r="F118" s="176"/>
      <c r="G118" s="247"/>
      <c r="H118" s="251"/>
    </row>
    <row r="119" spans="1:10" ht="45.75" customHeight="1" x14ac:dyDescent="0.25">
      <c r="A119" s="380" t="s">
        <v>239</v>
      </c>
      <c r="B119" s="340" t="s">
        <v>113</v>
      </c>
      <c r="C119" s="429">
        <v>2240</v>
      </c>
      <c r="D119" s="33">
        <f>6074000-38584-277389</f>
        <v>5758027</v>
      </c>
      <c r="E119" s="468" t="s">
        <v>176</v>
      </c>
      <c r="F119" s="480" t="s">
        <v>84</v>
      </c>
      <c r="G119" s="481" t="s">
        <v>269</v>
      </c>
    </row>
    <row r="120" spans="1:10" ht="65.25" customHeight="1" x14ac:dyDescent="0.25">
      <c r="A120" s="381"/>
      <c r="B120" s="341"/>
      <c r="C120" s="430"/>
      <c r="D120" s="214" t="s">
        <v>284</v>
      </c>
      <c r="E120" s="469"/>
      <c r="F120" s="313"/>
      <c r="G120" s="482"/>
      <c r="H120" s="213"/>
    </row>
    <row r="121" spans="1:10" ht="31.5" customHeight="1" x14ac:dyDescent="0.25">
      <c r="A121" s="371" t="s">
        <v>312</v>
      </c>
      <c r="B121" s="338" t="s">
        <v>113</v>
      </c>
      <c r="C121" s="325">
        <v>2240</v>
      </c>
      <c r="D121" s="69">
        <f>450000+1386226</f>
        <v>1836226</v>
      </c>
      <c r="E121" s="476" t="s">
        <v>176</v>
      </c>
      <c r="F121" s="310" t="s">
        <v>30</v>
      </c>
      <c r="G121" s="496" t="s">
        <v>313</v>
      </c>
    </row>
    <row r="122" spans="1:10" ht="63.75" customHeight="1" x14ac:dyDescent="0.25">
      <c r="A122" s="372"/>
      <c r="B122" s="339"/>
      <c r="C122" s="326"/>
      <c r="D122" s="107" t="s">
        <v>314</v>
      </c>
      <c r="E122" s="477"/>
      <c r="F122" s="308"/>
      <c r="G122" s="489"/>
      <c r="H122" s="22"/>
    </row>
    <row r="123" spans="1:10" ht="31.5" customHeight="1" x14ac:dyDescent="0.25">
      <c r="A123" s="357" t="s">
        <v>353</v>
      </c>
      <c r="B123" s="338" t="s">
        <v>113</v>
      </c>
      <c r="C123" s="78">
        <v>2240</v>
      </c>
      <c r="D123" s="69">
        <f>1899000-800475</f>
        <v>1098525</v>
      </c>
      <c r="E123" s="463" t="s">
        <v>63</v>
      </c>
      <c r="F123" s="31" t="s">
        <v>38</v>
      </c>
      <c r="G123" s="108" t="s">
        <v>25</v>
      </c>
      <c r="H123" s="22"/>
    </row>
    <row r="124" spans="1:10" ht="53.25" customHeight="1" x14ac:dyDescent="0.25">
      <c r="A124" s="358"/>
      <c r="B124" s="339"/>
      <c r="C124" s="306"/>
      <c r="D124" s="16" t="s">
        <v>347</v>
      </c>
      <c r="E124" s="531"/>
      <c r="F124" s="85"/>
      <c r="G124" s="109" t="s">
        <v>346</v>
      </c>
    </row>
    <row r="125" spans="1:10" ht="41.25" customHeight="1" x14ac:dyDescent="0.25">
      <c r="A125" s="319" t="s">
        <v>324</v>
      </c>
      <c r="B125" s="338" t="s">
        <v>113</v>
      </c>
      <c r="C125" s="78">
        <v>2240</v>
      </c>
      <c r="D125" s="110">
        <f>6573320-100000</f>
        <v>6473320</v>
      </c>
      <c r="E125" s="531" t="s">
        <v>63</v>
      </c>
      <c r="F125" s="111" t="s">
        <v>30</v>
      </c>
      <c r="G125" s="108" t="s">
        <v>178</v>
      </c>
      <c r="J125" s="22"/>
    </row>
    <row r="126" spans="1:10" ht="53.25" customHeight="1" x14ac:dyDescent="0.25">
      <c r="A126" s="320"/>
      <c r="B126" s="339"/>
      <c r="C126" s="78"/>
      <c r="D126" s="112" t="s">
        <v>179</v>
      </c>
      <c r="E126" s="531"/>
      <c r="F126" s="113"/>
      <c r="G126" s="114" t="s">
        <v>180</v>
      </c>
    </row>
    <row r="127" spans="1:10" ht="41.25" customHeight="1" x14ac:dyDescent="0.25">
      <c r="A127" s="539" t="s">
        <v>352</v>
      </c>
      <c r="B127" s="338" t="s">
        <v>113</v>
      </c>
      <c r="C127" s="325">
        <v>2240</v>
      </c>
      <c r="D127" s="537">
        <f>1543995+800475+517630</f>
        <v>2862100</v>
      </c>
      <c r="E127" s="531" t="s">
        <v>89</v>
      </c>
      <c r="F127" s="115" t="s">
        <v>30</v>
      </c>
      <c r="G127" s="116" t="s">
        <v>25</v>
      </c>
    </row>
    <row r="128" spans="1:10" ht="48.75" customHeight="1" x14ac:dyDescent="0.25">
      <c r="A128" s="540"/>
      <c r="B128" s="339"/>
      <c r="C128" s="326"/>
      <c r="D128" s="112" t="s">
        <v>351</v>
      </c>
      <c r="E128" s="531"/>
      <c r="F128" s="85"/>
      <c r="G128" s="117" t="s">
        <v>348</v>
      </c>
      <c r="I128" s="22"/>
    </row>
    <row r="129" spans="1:8" ht="29.25" customHeight="1" x14ac:dyDescent="0.25">
      <c r="A129" s="321" t="s">
        <v>228</v>
      </c>
      <c r="B129" s="436" t="s">
        <v>113</v>
      </c>
      <c r="C129" s="63">
        <v>2240</v>
      </c>
      <c r="D129" s="198">
        <v>4320000</v>
      </c>
      <c r="E129" s="530" t="s">
        <v>24</v>
      </c>
      <c r="F129" s="497" t="s">
        <v>79</v>
      </c>
      <c r="G129" s="523" t="s">
        <v>181</v>
      </c>
      <c r="H129" s="22"/>
    </row>
    <row r="130" spans="1:8" ht="34.5" customHeight="1" thickBot="1" x14ac:dyDescent="0.3">
      <c r="A130" s="322"/>
      <c r="B130" s="437"/>
      <c r="C130" s="248"/>
      <c r="D130" s="197" t="s">
        <v>182</v>
      </c>
      <c r="E130" s="530"/>
      <c r="F130" s="316"/>
      <c r="G130" s="524"/>
      <c r="H130" s="199"/>
    </row>
    <row r="131" spans="1:8" ht="29.25" hidden="1" customHeight="1" x14ac:dyDescent="0.25">
      <c r="A131" s="323" t="s">
        <v>183</v>
      </c>
      <c r="B131" s="338" t="s">
        <v>184</v>
      </c>
      <c r="C131" s="325">
        <v>2240</v>
      </c>
      <c r="D131" s="69">
        <v>0</v>
      </c>
      <c r="E131" s="308" t="s">
        <v>63</v>
      </c>
      <c r="F131" s="310" t="s">
        <v>38</v>
      </c>
      <c r="G131" s="496" t="s">
        <v>185</v>
      </c>
      <c r="H131" s="22"/>
    </row>
    <row r="132" spans="1:8" ht="36.75" hidden="1" customHeight="1" x14ac:dyDescent="0.25">
      <c r="A132" s="324"/>
      <c r="B132" s="339"/>
      <c r="C132" s="326"/>
      <c r="D132" s="16" t="s">
        <v>123</v>
      </c>
      <c r="E132" s="309"/>
      <c r="F132" s="308"/>
      <c r="G132" s="489"/>
      <c r="H132" s="22"/>
    </row>
    <row r="133" spans="1:8" ht="36.75" customHeight="1" x14ac:dyDescent="0.25">
      <c r="A133" s="403" t="s">
        <v>266</v>
      </c>
      <c r="B133" s="252" t="s">
        <v>267</v>
      </c>
      <c r="C133" s="253">
        <v>2240</v>
      </c>
      <c r="D133" s="254">
        <f>190000+325200</f>
        <v>515200</v>
      </c>
      <c r="E133" s="315" t="s">
        <v>156</v>
      </c>
      <c r="F133" s="315" t="s">
        <v>177</v>
      </c>
      <c r="G133" s="513" t="s">
        <v>25</v>
      </c>
      <c r="H133" s="22"/>
    </row>
    <row r="134" spans="1:8" ht="44.25" customHeight="1" x14ac:dyDescent="0.25">
      <c r="A134" s="322"/>
      <c r="B134" s="255"/>
      <c r="C134" s="256"/>
      <c r="D134" s="257" t="s">
        <v>268</v>
      </c>
      <c r="E134" s="316"/>
      <c r="F134" s="316"/>
      <c r="G134" s="514"/>
      <c r="H134" s="2"/>
    </row>
    <row r="135" spans="1:8" ht="52.5" customHeight="1" x14ac:dyDescent="0.25">
      <c r="A135" s="541" t="s">
        <v>240</v>
      </c>
      <c r="B135" s="329" t="s">
        <v>238</v>
      </c>
      <c r="C135" s="438">
        <v>2240</v>
      </c>
      <c r="D135" s="209">
        <f>450000-450000</f>
        <v>0</v>
      </c>
      <c r="E135" s="327" t="s">
        <v>241</v>
      </c>
      <c r="F135" s="527" t="s">
        <v>84</v>
      </c>
      <c r="G135" s="525" t="s">
        <v>341</v>
      </c>
      <c r="H135" s="22"/>
    </row>
    <row r="136" spans="1:8" ht="29.25" customHeight="1" x14ac:dyDescent="0.25">
      <c r="A136" s="542"/>
      <c r="B136" s="330"/>
      <c r="C136" s="439"/>
      <c r="D136" s="19" t="s">
        <v>340</v>
      </c>
      <c r="E136" s="328"/>
      <c r="F136" s="327"/>
      <c r="G136" s="526"/>
      <c r="H136" s="22"/>
    </row>
    <row r="137" spans="1:8" ht="29.25" customHeight="1" x14ac:dyDescent="0.25">
      <c r="A137" s="357" t="s">
        <v>237</v>
      </c>
      <c r="B137" s="329" t="s">
        <v>238</v>
      </c>
      <c r="C137" s="325">
        <v>2240</v>
      </c>
      <c r="D137" s="56">
        <f>450000-450000</f>
        <v>0</v>
      </c>
      <c r="E137" s="308" t="s">
        <v>63</v>
      </c>
      <c r="F137" s="310" t="s">
        <v>84</v>
      </c>
      <c r="G137" s="525" t="s">
        <v>342</v>
      </c>
      <c r="H137" s="22"/>
    </row>
    <row r="138" spans="1:8" ht="49.5" customHeight="1" x14ac:dyDescent="0.25">
      <c r="A138" s="358"/>
      <c r="B138" s="331"/>
      <c r="C138" s="326"/>
      <c r="D138" s="19" t="s">
        <v>123</v>
      </c>
      <c r="E138" s="309"/>
      <c r="F138" s="308"/>
      <c r="G138" s="526"/>
      <c r="H138" s="22"/>
    </row>
    <row r="139" spans="1:8" ht="41.25" customHeight="1" x14ac:dyDescent="0.25">
      <c r="A139" s="357" t="s">
        <v>343</v>
      </c>
      <c r="B139" s="404" t="s">
        <v>345</v>
      </c>
      <c r="C139" s="325">
        <v>2240</v>
      </c>
      <c r="D139" s="56">
        <f>900000-517630</f>
        <v>382370</v>
      </c>
      <c r="E139" s="308" t="s">
        <v>63</v>
      </c>
      <c r="F139" s="310" t="s">
        <v>90</v>
      </c>
      <c r="G139" s="311" t="s">
        <v>349</v>
      </c>
      <c r="H139" s="22"/>
    </row>
    <row r="140" spans="1:8" ht="35.25" customHeight="1" x14ac:dyDescent="0.25">
      <c r="A140" s="358"/>
      <c r="B140" s="331"/>
      <c r="C140" s="326"/>
      <c r="D140" s="19" t="s">
        <v>350</v>
      </c>
      <c r="E140" s="309"/>
      <c r="F140" s="308"/>
      <c r="G140" s="312"/>
      <c r="H140" s="22"/>
    </row>
    <row r="141" spans="1:8" ht="49.5" customHeight="1" x14ac:dyDescent="0.25">
      <c r="A141" s="357" t="s">
        <v>235</v>
      </c>
      <c r="B141" s="422" t="s">
        <v>186</v>
      </c>
      <c r="C141" s="325">
        <v>2240</v>
      </c>
      <c r="D141" s="56">
        <f>690000-574740</f>
        <v>115260</v>
      </c>
      <c r="E141" s="308" t="s">
        <v>63</v>
      </c>
      <c r="F141" s="310" t="s">
        <v>79</v>
      </c>
      <c r="G141" s="532" t="s">
        <v>243</v>
      </c>
      <c r="H141" s="22"/>
    </row>
    <row r="142" spans="1:8" ht="35.25" customHeight="1" x14ac:dyDescent="0.25">
      <c r="A142" s="358"/>
      <c r="B142" s="339"/>
      <c r="C142" s="326"/>
      <c r="D142" s="19" t="s">
        <v>319</v>
      </c>
      <c r="E142" s="309"/>
      <c r="F142" s="308"/>
      <c r="G142" s="489"/>
      <c r="H142" s="2"/>
    </row>
    <row r="143" spans="1:8" ht="25.5" customHeight="1" x14ac:dyDescent="0.25">
      <c r="A143" s="359" t="s">
        <v>235</v>
      </c>
      <c r="B143" s="432" t="s">
        <v>186</v>
      </c>
      <c r="C143" s="429">
        <v>2240</v>
      </c>
      <c r="D143" s="211">
        <v>574740</v>
      </c>
      <c r="E143" s="313" t="s">
        <v>24</v>
      </c>
      <c r="F143" s="445" t="s">
        <v>84</v>
      </c>
      <c r="G143" s="533" t="s">
        <v>242</v>
      </c>
      <c r="H143" s="22"/>
    </row>
    <row r="144" spans="1:8" ht="43.5" customHeight="1" x14ac:dyDescent="0.25">
      <c r="A144" s="360"/>
      <c r="B144" s="341"/>
      <c r="C144" s="430"/>
      <c r="D144" s="210" t="s">
        <v>244</v>
      </c>
      <c r="E144" s="314"/>
      <c r="F144" s="313"/>
      <c r="G144" s="482"/>
      <c r="H144" s="2"/>
    </row>
    <row r="145" spans="1:11" ht="43.5" customHeight="1" x14ac:dyDescent="0.25">
      <c r="A145" s="357" t="s">
        <v>321</v>
      </c>
      <c r="B145" s="422" t="s">
        <v>186</v>
      </c>
      <c r="C145" s="325">
        <v>2240</v>
      </c>
      <c r="D145" s="231">
        <f>4000000-1510580</f>
        <v>2489420</v>
      </c>
      <c r="E145" s="308" t="s">
        <v>63</v>
      </c>
      <c r="F145" s="310" t="s">
        <v>30</v>
      </c>
      <c r="G145" s="488" t="s">
        <v>320</v>
      </c>
      <c r="H145" s="2"/>
    </row>
    <row r="146" spans="1:11" ht="43.5" customHeight="1" x14ac:dyDescent="0.25">
      <c r="A146" s="358"/>
      <c r="B146" s="339"/>
      <c r="C146" s="326"/>
      <c r="D146" s="19" t="s">
        <v>322</v>
      </c>
      <c r="E146" s="309"/>
      <c r="F146" s="308"/>
      <c r="G146" s="489"/>
      <c r="H146" s="2"/>
    </row>
    <row r="147" spans="1:11" ht="43.5" customHeight="1" x14ac:dyDescent="0.25">
      <c r="A147" s="357" t="s">
        <v>332</v>
      </c>
      <c r="B147" s="422" t="s">
        <v>186</v>
      </c>
      <c r="C147" s="78">
        <v>2240</v>
      </c>
      <c r="D147" s="56">
        <v>1510580</v>
      </c>
      <c r="E147" s="308" t="s">
        <v>63</v>
      </c>
      <c r="F147" s="310" t="s">
        <v>30</v>
      </c>
      <c r="G147" s="488" t="s">
        <v>320</v>
      </c>
      <c r="H147" s="2"/>
    </row>
    <row r="148" spans="1:11" ht="63.75" customHeight="1" x14ac:dyDescent="0.25">
      <c r="A148" s="358"/>
      <c r="B148" s="339"/>
      <c r="C148" s="78"/>
      <c r="D148" s="19" t="s">
        <v>323</v>
      </c>
      <c r="E148" s="309"/>
      <c r="F148" s="308"/>
      <c r="G148" s="489"/>
      <c r="H148" s="2"/>
    </row>
    <row r="149" spans="1:11" ht="49.5" customHeight="1" x14ac:dyDescent="0.25">
      <c r="A149" s="364" t="s">
        <v>253</v>
      </c>
      <c r="B149" s="50" t="s">
        <v>187</v>
      </c>
      <c r="C149" s="429">
        <v>2240</v>
      </c>
      <c r="D149" s="233">
        <v>100000</v>
      </c>
      <c r="E149" s="445" t="s">
        <v>87</v>
      </c>
      <c r="F149" s="440" t="s">
        <v>38</v>
      </c>
      <c r="G149" s="515" t="s">
        <v>185</v>
      </c>
      <c r="H149" s="22"/>
    </row>
    <row r="150" spans="1:11" ht="16.5" customHeight="1" x14ac:dyDescent="0.25">
      <c r="A150" s="366"/>
      <c r="B150" s="190"/>
      <c r="C150" s="430"/>
      <c r="D150" s="62" t="s">
        <v>188</v>
      </c>
      <c r="E150" s="313"/>
      <c r="F150" s="441"/>
      <c r="G150" s="516"/>
      <c r="H150" s="2"/>
    </row>
    <row r="151" spans="1:11" ht="30" customHeight="1" x14ac:dyDescent="0.25">
      <c r="A151" s="402" t="s">
        <v>250</v>
      </c>
      <c r="B151" s="424" t="s">
        <v>251</v>
      </c>
      <c r="C151" s="241">
        <v>2240</v>
      </c>
      <c r="D151" s="229">
        <f>128520+156900</f>
        <v>285420</v>
      </c>
      <c r="E151" s="445" t="s">
        <v>249</v>
      </c>
      <c r="F151" s="440" t="s">
        <v>38</v>
      </c>
      <c r="G151" s="515" t="s">
        <v>273</v>
      </c>
      <c r="H151" s="22"/>
    </row>
    <row r="152" spans="1:11" ht="57" customHeight="1" x14ac:dyDescent="0.25">
      <c r="A152" s="402"/>
      <c r="B152" s="425"/>
      <c r="C152" s="240"/>
      <c r="D152" s="228" t="s">
        <v>252</v>
      </c>
      <c r="E152" s="313"/>
      <c r="F152" s="441"/>
      <c r="G152" s="516"/>
      <c r="H152" s="2"/>
    </row>
    <row r="153" spans="1:11" ht="57" customHeight="1" x14ac:dyDescent="0.25">
      <c r="A153" s="402" t="s">
        <v>261</v>
      </c>
      <c r="B153" s="424" t="s">
        <v>258</v>
      </c>
      <c r="C153" s="241">
        <v>2240</v>
      </c>
      <c r="D153" s="238">
        <f>38040+57960</f>
        <v>96000</v>
      </c>
      <c r="E153" s="445" t="s">
        <v>24</v>
      </c>
      <c r="F153" s="440" t="s">
        <v>31</v>
      </c>
      <c r="G153" s="515" t="s">
        <v>260</v>
      </c>
      <c r="H153" s="2"/>
    </row>
    <row r="154" spans="1:11" ht="41.25" customHeight="1" x14ac:dyDescent="0.25">
      <c r="A154" s="402"/>
      <c r="B154" s="425"/>
      <c r="C154" s="260"/>
      <c r="D154" s="228" t="s">
        <v>262</v>
      </c>
      <c r="E154" s="313"/>
      <c r="F154" s="441"/>
      <c r="G154" s="516"/>
      <c r="H154" s="2"/>
    </row>
    <row r="155" spans="1:11" ht="41.25" customHeight="1" x14ac:dyDescent="0.25">
      <c r="A155" s="375" t="s">
        <v>292</v>
      </c>
      <c r="B155" s="261" t="s">
        <v>293</v>
      </c>
      <c r="C155" s="78">
        <v>2240</v>
      </c>
      <c r="D155" s="262">
        <v>16800</v>
      </c>
      <c r="E155" s="263" t="s">
        <v>87</v>
      </c>
      <c r="F155" s="258" t="s">
        <v>125</v>
      </c>
      <c r="G155" s="264" t="s">
        <v>185</v>
      </c>
      <c r="H155" s="2"/>
    </row>
    <row r="156" spans="1:11" ht="27.75" customHeight="1" x14ac:dyDescent="0.25">
      <c r="A156" s="376"/>
      <c r="B156" s="79"/>
      <c r="C156" s="269"/>
      <c r="D156" s="265" t="s">
        <v>294</v>
      </c>
      <c r="E156" s="266"/>
      <c r="F156" s="267"/>
      <c r="G156" s="273" t="s">
        <v>291</v>
      </c>
      <c r="H156" s="2"/>
    </row>
    <row r="157" spans="1:11" ht="27.75" customHeight="1" x14ac:dyDescent="0.25">
      <c r="A157" s="375" t="s">
        <v>292</v>
      </c>
      <c r="B157" s="426" t="s">
        <v>293</v>
      </c>
      <c r="C157" s="78">
        <v>2240</v>
      </c>
      <c r="D157" s="272">
        <v>16800</v>
      </c>
      <c r="E157" s="442" t="s">
        <v>87</v>
      </c>
      <c r="F157" s="268"/>
      <c r="G157" s="274" t="s">
        <v>296</v>
      </c>
      <c r="H157" s="2"/>
    </row>
    <row r="158" spans="1:11" ht="74.25" customHeight="1" x14ac:dyDescent="0.25">
      <c r="A158" s="376"/>
      <c r="B158" s="427"/>
      <c r="C158" s="78"/>
      <c r="D158" s="265" t="s">
        <v>294</v>
      </c>
      <c r="E158" s="308"/>
      <c r="F158" s="268" t="s">
        <v>125</v>
      </c>
      <c r="G158" s="264" t="s">
        <v>297</v>
      </c>
      <c r="H158" s="2"/>
    </row>
    <row r="159" spans="1:11" ht="27" customHeight="1" thickBot="1" x14ac:dyDescent="0.35">
      <c r="A159" s="118" t="s">
        <v>189</v>
      </c>
      <c r="B159" s="119"/>
      <c r="C159" s="120"/>
      <c r="D159" s="121">
        <f>D25+D27+D29+D31+D33+D35+D37+D39+D43+D41+D45+D47+D49+D51+D55+D57+D59+D61+D65+D67+D73+D75+D77+D81+D83+D85+D87+D91+D93+D95+D105+D109+D111+D113+D115+D117+D119+D121+D123+D125+D127+D129+D131+D135+D137+D149+D53+D143+D141+D151+D153+D133+D107+D155+D157+D63+D89+D145+D147+D139</f>
        <v>87816592</v>
      </c>
      <c r="E159" s="120"/>
      <c r="F159" s="120"/>
      <c r="G159" s="122"/>
      <c r="H159" s="42"/>
      <c r="I159" s="170"/>
      <c r="J159" s="46"/>
      <c r="K159" s="21"/>
    </row>
    <row r="160" spans="1:11" ht="39.75" hidden="1" customHeight="1" x14ac:dyDescent="0.25">
      <c r="A160" s="334" t="s">
        <v>190</v>
      </c>
      <c r="B160" s="13" t="s">
        <v>191</v>
      </c>
      <c r="C160" s="14" t="s">
        <v>192</v>
      </c>
      <c r="D160" s="54">
        <v>0</v>
      </c>
      <c r="E160" s="443" t="s">
        <v>193</v>
      </c>
      <c r="F160" s="443" t="s">
        <v>30</v>
      </c>
      <c r="G160" s="535" t="s">
        <v>194</v>
      </c>
      <c r="H160" s="123"/>
      <c r="I160" s="169"/>
      <c r="K160" s="21"/>
    </row>
    <row r="161" spans="1:11" ht="69.75" hidden="1" customHeight="1" x14ac:dyDescent="0.25">
      <c r="A161" s="335"/>
      <c r="B161" s="124"/>
      <c r="C161" s="47"/>
      <c r="D161" s="32" t="s">
        <v>195</v>
      </c>
      <c r="E161" s="444"/>
      <c r="F161" s="444"/>
      <c r="G161" s="536"/>
      <c r="H161" s="123"/>
      <c r="I161" s="169"/>
      <c r="K161" s="21"/>
    </row>
    <row r="162" spans="1:11" ht="39.75" hidden="1" customHeight="1" x14ac:dyDescent="0.25">
      <c r="A162" s="125" t="s">
        <v>196</v>
      </c>
      <c r="B162" s="423" t="s">
        <v>197</v>
      </c>
      <c r="C162" s="431">
        <v>3110</v>
      </c>
      <c r="D162" s="126">
        <v>0</v>
      </c>
      <c r="E162" s="431" t="s">
        <v>198</v>
      </c>
      <c r="F162" s="431" t="s">
        <v>177</v>
      </c>
      <c r="G162" s="511" t="s">
        <v>194</v>
      </c>
      <c r="H162" s="123"/>
      <c r="I162" s="169"/>
      <c r="K162" s="21"/>
    </row>
    <row r="163" spans="1:11" ht="39.75" hidden="1" customHeight="1" x14ac:dyDescent="0.25">
      <c r="A163" s="127"/>
      <c r="B163" s="362"/>
      <c r="C163" s="313"/>
      <c r="D163" s="128" t="s">
        <v>199</v>
      </c>
      <c r="E163" s="313"/>
      <c r="F163" s="313"/>
      <c r="G163" s="512"/>
      <c r="H163" s="123"/>
      <c r="I163" s="169"/>
      <c r="K163" s="21"/>
    </row>
    <row r="164" spans="1:11" ht="43.5" hidden="1" customHeight="1" x14ac:dyDescent="0.25">
      <c r="A164" s="401"/>
      <c r="B164" s="423" t="s">
        <v>200</v>
      </c>
      <c r="C164" s="431">
        <v>3110</v>
      </c>
      <c r="D164" s="126">
        <v>0</v>
      </c>
      <c r="E164" s="431" t="s">
        <v>198</v>
      </c>
      <c r="F164" s="431" t="s">
        <v>84</v>
      </c>
      <c r="G164" s="510" t="s">
        <v>164</v>
      </c>
      <c r="K164" s="46"/>
    </row>
    <row r="165" spans="1:11" ht="42.75" hidden="1" customHeight="1" x14ac:dyDescent="0.25">
      <c r="A165" s="366"/>
      <c r="B165" s="362"/>
      <c r="C165" s="313"/>
      <c r="D165" s="129" t="s">
        <v>201</v>
      </c>
      <c r="E165" s="313"/>
      <c r="F165" s="313"/>
      <c r="G165" s="510"/>
      <c r="H165" s="46"/>
    </row>
    <row r="166" spans="1:11" ht="43.5" hidden="1" customHeight="1" x14ac:dyDescent="0.25">
      <c r="A166" s="364"/>
      <c r="B166" s="340" t="s">
        <v>202</v>
      </c>
      <c r="C166" s="130">
        <v>3110</v>
      </c>
      <c r="D166" s="131">
        <v>0</v>
      </c>
      <c r="E166" s="445" t="s">
        <v>203</v>
      </c>
      <c r="F166" s="440" t="s">
        <v>38</v>
      </c>
      <c r="G166" s="511" t="s">
        <v>194</v>
      </c>
    </row>
    <row r="167" spans="1:11" ht="63" hidden="1" customHeight="1" x14ac:dyDescent="0.25">
      <c r="A167" s="366"/>
      <c r="B167" s="341"/>
      <c r="C167" s="130"/>
      <c r="D167" s="133" t="s">
        <v>204</v>
      </c>
      <c r="E167" s="313"/>
      <c r="F167" s="441"/>
      <c r="G167" s="512"/>
    </row>
    <row r="168" spans="1:11" ht="75.75" hidden="1" customHeight="1" x14ac:dyDescent="0.25">
      <c r="A168" s="364"/>
      <c r="B168" s="340" t="s">
        <v>205</v>
      </c>
      <c r="C168" s="440">
        <v>3110</v>
      </c>
      <c r="D168" s="131">
        <v>0</v>
      </c>
      <c r="E168" s="132" t="s">
        <v>89</v>
      </c>
      <c r="F168" s="440" t="s">
        <v>38</v>
      </c>
      <c r="G168" s="511" t="s">
        <v>206</v>
      </c>
    </row>
    <row r="169" spans="1:11" ht="48" hidden="1" customHeight="1" x14ac:dyDescent="0.25">
      <c r="A169" s="366"/>
      <c r="B169" s="341"/>
      <c r="C169" s="441"/>
      <c r="D169" s="133" t="s">
        <v>207</v>
      </c>
      <c r="E169" s="134"/>
      <c r="F169" s="441"/>
      <c r="G169" s="512"/>
    </row>
    <row r="170" spans="1:11" ht="27.75" hidden="1" customHeight="1" x14ac:dyDescent="0.3">
      <c r="A170" s="135" t="s">
        <v>208</v>
      </c>
      <c r="B170" s="136"/>
      <c r="C170" s="137"/>
      <c r="D170" s="138">
        <f>D162+D164+D166+D168+D160</f>
        <v>0</v>
      </c>
      <c r="E170" s="137"/>
      <c r="F170" s="137"/>
      <c r="G170" s="139"/>
      <c r="H170" s="140"/>
      <c r="I170" s="169"/>
      <c r="J170" s="46"/>
      <c r="K170" s="171"/>
    </row>
    <row r="171" spans="1:11" ht="60" hidden="1" customHeight="1" x14ac:dyDescent="0.25">
      <c r="A171" s="334" t="s">
        <v>209</v>
      </c>
      <c r="B171" s="412" t="s">
        <v>210</v>
      </c>
      <c r="C171" s="310">
        <v>3122</v>
      </c>
      <c r="D171" s="141">
        <v>6899700</v>
      </c>
      <c r="E171" s="310" t="s">
        <v>211</v>
      </c>
      <c r="F171" s="310" t="s">
        <v>20</v>
      </c>
      <c r="G171" s="396" t="s">
        <v>212</v>
      </c>
      <c r="H171" s="142"/>
      <c r="I171" s="169"/>
      <c r="K171" s="46"/>
    </row>
    <row r="172" spans="1:11" ht="119.25" hidden="1" customHeight="1" x14ac:dyDescent="0.25">
      <c r="A172" s="400"/>
      <c r="B172" s="413"/>
      <c r="C172" s="308"/>
      <c r="D172" s="143" t="s">
        <v>213</v>
      </c>
      <c r="E172" s="308"/>
      <c r="F172" s="308"/>
      <c r="G172" s="397"/>
      <c r="H172" s="144"/>
      <c r="I172" s="169"/>
      <c r="K172" s="46"/>
    </row>
    <row r="173" spans="1:11" ht="42" hidden="1" customHeight="1" x14ac:dyDescent="0.25">
      <c r="A173" s="334" t="s">
        <v>214</v>
      </c>
      <c r="B173" s="412" t="s">
        <v>215</v>
      </c>
      <c r="C173" s="310">
        <v>3122</v>
      </c>
      <c r="D173" s="145">
        <v>53047500</v>
      </c>
      <c r="E173" s="310" t="s">
        <v>216</v>
      </c>
      <c r="F173" s="420" t="s">
        <v>20</v>
      </c>
      <c r="G173" s="396" t="s">
        <v>217</v>
      </c>
      <c r="H173" s="144"/>
      <c r="I173" s="169"/>
      <c r="K173" s="46"/>
    </row>
    <row r="174" spans="1:11" ht="129.75" hidden="1" customHeight="1" x14ac:dyDescent="0.25">
      <c r="A174" s="335"/>
      <c r="B174" s="413"/>
      <c r="C174" s="308"/>
      <c r="D174" s="143" t="s">
        <v>218</v>
      </c>
      <c r="E174" s="308"/>
      <c r="F174" s="421"/>
      <c r="G174" s="397"/>
      <c r="H174" s="144"/>
      <c r="I174" s="169"/>
      <c r="K174" s="46"/>
    </row>
    <row r="175" spans="1:11" ht="35.25" hidden="1" customHeight="1" x14ac:dyDescent="0.25">
      <c r="A175" s="146" t="s">
        <v>219</v>
      </c>
      <c r="B175" s="147"/>
      <c r="C175" s="148"/>
      <c r="D175" s="149">
        <f>D173</f>
        <v>53047500</v>
      </c>
      <c r="E175" s="150">
        <v>6899700</v>
      </c>
      <c r="F175" s="148" t="s">
        <v>220</v>
      </c>
      <c r="G175" s="151"/>
      <c r="H175" s="142"/>
      <c r="I175" s="169"/>
      <c r="K175" s="46"/>
    </row>
    <row r="176" spans="1:11" ht="35.25" hidden="1" customHeight="1" x14ac:dyDescent="0.25">
      <c r="A176" s="418" t="s">
        <v>221</v>
      </c>
      <c r="B176" s="414" t="s">
        <v>222</v>
      </c>
      <c r="C176" s="416">
        <v>3142</v>
      </c>
      <c r="D176" s="152">
        <v>23696510</v>
      </c>
      <c r="E176" s="310" t="s">
        <v>223</v>
      </c>
      <c r="F176" s="420" t="s">
        <v>20</v>
      </c>
      <c r="G176" s="396" t="s">
        <v>224</v>
      </c>
      <c r="H176" s="142"/>
      <c r="I176" s="169"/>
      <c r="K176" s="46"/>
    </row>
    <row r="177" spans="1:11" ht="135" hidden="1" customHeight="1" x14ac:dyDescent="0.25">
      <c r="A177" s="419"/>
      <c r="B177" s="415"/>
      <c r="C177" s="417"/>
      <c r="D177" s="143" t="s">
        <v>225</v>
      </c>
      <c r="E177" s="308"/>
      <c r="F177" s="421"/>
      <c r="G177" s="397"/>
      <c r="H177" s="142"/>
      <c r="I177" s="169"/>
      <c r="K177" s="46"/>
    </row>
    <row r="178" spans="1:11" ht="35.25" hidden="1" customHeight="1" x14ac:dyDescent="0.25">
      <c r="A178" s="153" t="s">
        <v>226</v>
      </c>
      <c r="B178" s="147"/>
      <c r="C178" s="148"/>
      <c r="D178" s="149">
        <f>D176</f>
        <v>23696510</v>
      </c>
      <c r="E178" s="148"/>
      <c r="F178" s="148"/>
      <c r="G178" s="148"/>
      <c r="H178" s="142"/>
      <c r="I178" s="169"/>
      <c r="K178" s="46"/>
    </row>
    <row r="179" spans="1:11" ht="38.25" customHeight="1" x14ac:dyDescent="0.25">
      <c r="A179" s="409"/>
      <c r="B179" s="410"/>
      <c r="C179" s="410"/>
      <c r="D179" s="410"/>
      <c r="E179" s="410"/>
      <c r="F179" s="410"/>
      <c r="G179" s="411"/>
    </row>
    <row r="180" spans="1:11" ht="27" customHeight="1" x14ac:dyDescent="0.25">
      <c r="A180" s="398"/>
      <c r="B180" s="155"/>
      <c r="C180" s="156"/>
      <c r="D180" s="407"/>
      <c r="E180" s="407"/>
      <c r="F180" s="407"/>
      <c r="G180" s="408"/>
    </row>
    <row r="181" spans="1:11" ht="25.5" customHeight="1" x14ac:dyDescent="0.25">
      <c r="A181" s="398"/>
      <c r="B181" s="155"/>
      <c r="C181" s="157"/>
      <c r="D181" s="405"/>
      <c r="E181" s="405"/>
      <c r="F181" s="405"/>
      <c r="G181" s="406"/>
    </row>
    <row r="182" spans="1:11" ht="15.75" x14ac:dyDescent="0.25">
      <c r="A182" s="160"/>
      <c r="B182" s="161"/>
      <c r="C182" s="155"/>
      <c r="D182" s="236"/>
      <c r="E182" s="295"/>
      <c r="F182" s="162"/>
      <c r="G182" s="296"/>
    </row>
    <row r="183" spans="1:11" ht="30" hidden="1" customHeight="1" x14ac:dyDescent="0.25">
      <c r="A183" s="398"/>
      <c r="B183" s="155"/>
      <c r="C183" s="156"/>
      <c r="D183" s="407"/>
      <c r="E183" s="407"/>
      <c r="F183" s="407"/>
      <c r="G183" s="408"/>
    </row>
    <row r="184" spans="1:11" ht="12.75" hidden="1" customHeight="1" x14ac:dyDescent="0.25">
      <c r="A184" s="398"/>
      <c r="B184" s="155"/>
      <c r="C184" s="157"/>
      <c r="D184" s="405"/>
      <c r="E184" s="405"/>
      <c r="F184" s="405"/>
      <c r="G184" s="406"/>
    </row>
    <row r="185" spans="1:11" ht="12.75" hidden="1" customHeight="1" x14ac:dyDescent="0.25">
      <c r="A185" s="154"/>
      <c r="B185" s="155"/>
      <c r="C185" s="157"/>
      <c r="D185" s="158"/>
      <c r="E185" s="158"/>
      <c r="F185" s="158"/>
      <c r="G185" s="159"/>
    </row>
    <row r="186" spans="1:11" ht="21.75" hidden="1" customHeight="1" x14ac:dyDescent="0.25">
      <c r="A186" s="398"/>
      <c r="B186" s="155"/>
      <c r="C186" s="156"/>
      <c r="D186" s="407"/>
      <c r="E186" s="407"/>
      <c r="F186" s="407"/>
      <c r="G186" s="408"/>
      <c r="H186" s="22"/>
    </row>
    <row r="187" spans="1:11" ht="12.75" customHeight="1" x14ac:dyDescent="0.25">
      <c r="A187" s="398"/>
      <c r="B187" s="155"/>
      <c r="C187" s="157"/>
      <c r="D187" s="405"/>
      <c r="E187" s="405"/>
      <c r="F187" s="405"/>
      <c r="G187" s="406"/>
    </row>
    <row r="188" spans="1:11" ht="12.75" customHeight="1" thickBot="1" x14ac:dyDescent="0.3">
      <c r="A188" s="163"/>
      <c r="B188" s="164"/>
      <c r="C188" s="165"/>
      <c r="D188" s="166"/>
      <c r="E188" s="166"/>
      <c r="F188" s="166"/>
      <c r="G188" s="167"/>
    </row>
    <row r="189" spans="1:11" ht="23.25" x14ac:dyDescent="0.35">
      <c r="D189" s="168"/>
      <c r="H189" s="169"/>
      <c r="K189" s="172"/>
    </row>
  </sheetData>
  <mergeCells count="383">
    <mergeCell ref="F147:F148"/>
    <mergeCell ref="G147:G148"/>
    <mergeCell ref="G149:G150"/>
    <mergeCell ref="G151:G152"/>
    <mergeCell ref="C149:C150"/>
    <mergeCell ref="F149:F150"/>
    <mergeCell ref="G160:G161"/>
    <mergeCell ref="F151:F152"/>
    <mergeCell ref="E151:E152"/>
    <mergeCell ref="E153:E154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G107:G108"/>
    <mergeCell ref="F97:F98"/>
    <mergeCell ref="F99:F100"/>
    <mergeCell ref="E101:E102"/>
    <mergeCell ref="E103:E104"/>
    <mergeCell ref="E129:E130"/>
    <mergeCell ref="E131:E132"/>
    <mergeCell ref="G168:G169"/>
    <mergeCell ref="E149:E150"/>
    <mergeCell ref="E160:E161"/>
    <mergeCell ref="E162:E163"/>
    <mergeCell ref="E105:E106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41:E142"/>
    <mergeCell ref="E125:E126"/>
    <mergeCell ref="E127:E128"/>
    <mergeCell ref="F164:F165"/>
    <mergeCell ref="F153:F154"/>
    <mergeCell ref="G141:G142"/>
    <mergeCell ref="G143:G144"/>
    <mergeCell ref="G164:G165"/>
    <mergeCell ref="G166:G167"/>
    <mergeCell ref="G133:G134"/>
    <mergeCell ref="G153:G154"/>
    <mergeCell ref="F113:F114"/>
    <mergeCell ref="F115:F116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145:G146"/>
    <mergeCell ref="F162:F163"/>
    <mergeCell ref="G162:G163"/>
    <mergeCell ref="F131:F132"/>
    <mergeCell ref="F135:F136"/>
    <mergeCell ref="F137:F138"/>
    <mergeCell ref="F141:F142"/>
    <mergeCell ref="F143:F144"/>
    <mergeCell ref="F133:F134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53:F54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E81:E82"/>
    <mergeCell ref="E83:E84"/>
    <mergeCell ref="E85:E86"/>
    <mergeCell ref="E91:E92"/>
    <mergeCell ref="E93:E94"/>
    <mergeCell ref="E95:E96"/>
    <mergeCell ref="E97:E98"/>
    <mergeCell ref="E99:E100"/>
    <mergeCell ref="E89:E90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33:E34"/>
    <mergeCell ref="E35:E36"/>
    <mergeCell ref="E37:E38"/>
    <mergeCell ref="E39:E40"/>
    <mergeCell ref="E41:E42"/>
    <mergeCell ref="E43:E44"/>
    <mergeCell ref="E45:E46"/>
    <mergeCell ref="E47:E48"/>
    <mergeCell ref="E57:E58"/>
    <mergeCell ref="F168:F169"/>
    <mergeCell ref="E107:E108"/>
    <mergeCell ref="F107:F108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85:C86"/>
    <mergeCell ref="C93:C94"/>
    <mergeCell ref="C95:C96"/>
    <mergeCell ref="C99:C100"/>
    <mergeCell ref="C101:C102"/>
    <mergeCell ref="C103:C104"/>
    <mergeCell ref="C105:C106"/>
    <mergeCell ref="C109:C110"/>
    <mergeCell ref="C113:C114"/>
    <mergeCell ref="C107:C108"/>
    <mergeCell ref="E49:E50"/>
    <mergeCell ref="E55:E56"/>
    <mergeCell ref="F145:F146"/>
    <mergeCell ref="E157:E158"/>
    <mergeCell ref="F160:F161"/>
    <mergeCell ref="F166:F167"/>
    <mergeCell ref="E164:E165"/>
    <mergeCell ref="E166:E167"/>
    <mergeCell ref="C164:C165"/>
    <mergeCell ref="C8:C9"/>
    <mergeCell ref="C10:C11"/>
    <mergeCell ref="C12:C13"/>
    <mergeCell ref="C18:C19"/>
    <mergeCell ref="C27:C28"/>
    <mergeCell ref="C29:C30"/>
    <mergeCell ref="C31:C32"/>
    <mergeCell ref="C33:C34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137:C138"/>
    <mergeCell ref="C141:C142"/>
    <mergeCell ref="B125:B126"/>
    <mergeCell ref="B119:B120"/>
    <mergeCell ref="B121:B122"/>
    <mergeCell ref="B123:B124"/>
    <mergeCell ref="C168:C169"/>
    <mergeCell ref="C171:C172"/>
    <mergeCell ref="E145:E146"/>
    <mergeCell ref="E147:E148"/>
    <mergeCell ref="C173:C174"/>
    <mergeCell ref="C115:C116"/>
    <mergeCell ref="C143:C144"/>
    <mergeCell ref="C119:C120"/>
    <mergeCell ref="C145:C146"/>
    <mergeCell ref="C162:C163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B129:B130"/>
    <mergeCell ref="B131:B132"/>
    <mergeCell ref="B168:B169"/>
    <mergeCell ref="B141:B142"/>
    <mergeCell ref="B127:B128"/>
    <mergeCell ref="B151:B152"/>
    <mergeCell ref="B143:B144"/>
    <mergeCell ref="C139:C140"/>
    <mergeCell ref="C135:C136"/>
    <mergeCell ref="A145:A146"/>
    <mergeCell ref="B145:B146"/>
    <mergeCell ref="B164:B165"/>
    <mergeCell ref="B166:B167"/>
    <mergeCell ref="B153:B154"/>
    <mergeCell ref="B157:B158"/>
    <mergeCell ref="A147:A148"/>
    <mergeCell ref="B147:B148"/>
    <mergeCell ref="B162:B163"/>
    <mergeCell ref="A133:A134"/>
    <mergeCell ref="A139:A140"/>
    <mergeCell ref="B139:B140"/>
    <mergeCell ref="D184:G184"/>
    <mergeCell ref="D186:G186"/>
    <mergeCell ref="D187:G187"/>
    <mergeCell ref="A179:G179"/>
    <mergeCell ref="B171:B172"/>
    <mergeCell ref="B173:B174"/>
    <mergeCell ref="B176:B177"/>
    <mergeCell ref="E171:E172"/>
    <mergeCell ref="E173:E174"/>
    <mergeCell ref="E176:E177"/>
    <mergeCell ref="C176:C177"/>
    <mergeCell ref="D180:G180"/>
    <mergeCell ref="D181:G181"/>
    <mergeCell ref="D183:G183"/>
    <mergeCell ref="A176:A177"/>
    <mergeCell ref="A180:A181"/>
    <mergeCell ref="A183:A184"/>
    <mergeCell ref="F171:F172"/>
    <mergeCell ref="F173:F174"/>
    <mergeCell ref="F176:F177"/>
    <mergeCell ref="G171:G172"/>
    <mergeCell ref="G173:G174"/>
    <mergeCell ref="G176:G177"/>
    <mergeCell ref="A186:A187"/>
    <mergeCell ref="A59:A60"/>
    <mergeCell ref="A61:A62"/>
    <mergeCell ref="A65:A66"/>
    <mergeCell ref="A45:A46"/>
    <mergeCell ref="A168:A169"/>
    <mergeCell ref="A171:A172"/>
    <mergeCell ref="A173:A174"/>
    <mergeCell ref="A143:A144"/>
    <mergeCell ref="A164:A165"/>
    <mergeCell ref="A166:A167"/>
    <mergeCell ref="A149:A150"/>
    <mergeCell ref="A160:A161"/>
    <mergeCell ref="A151:A152"/>
    <mergeCell ref="A153:A154"/>
    <mergeCell ref="A155:A156"/>
    <mergeCell ref="A157:A158"/>
    <mergeCell ref="A121:A122"/>
    <mergeCell ref="A123:A124"/>
    <mergeCell ref="A141:A142"/>
    <mergeCell ref="A135:A136"/>
    <mergeCell ref="A137:A138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115:A116"/>
    <mergeCell ref="A119:A120"/>
    <mergeCell ref="A95:A96"/>
    <mergeCell ref="A97:A98"/>
    <mergeCell ref="A99:A100"/>
    <mergeCell ref="A85:A86"/>
    <mergeCell ref="A87:A88"/>
    <mergeCell ref="A91:A92"/>
    <mergeCell ref="A93:A94"/>
    <mergeCell ref="A79:A80"/>
    <mergeCell ref="A81:A82"/>
    <mergeCell ref="A83:A84"/>
    <mergeCell ref="B113:B114"/>
    <mergeCell ref="A107:A108"/>
    <mergeCell ref="A63:A64"/>
    <mergeCell ref="A89:A90"/>
    <mergeCell ref="A113:A114"/>
    <mergeCell ref="B107:B108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8:A9"/>
    <mergeCell ref="A10:A11"/>
    <mergeCell ref="A12:A13"/>
    <mergeCell ref="A73:A74"/>
    <mergeCell ref="E139:E140"/>
    <mergeCell ref="F139:F140"/>
    <mergeCell ref="G139:G140"/>
    <mergeCell ref="E143:E144"/>
    <mergeCell ref="E133:E134"/>
    <mergeCell ref="C57:C58"/>
    <mergeCell ref="A125:A126"/>
    <mergeCell ref="A127:A128"/>
    <mergeCell ref="A129:A130"/>
    <mergeCell ref="A131:A132"/>
    <mergeCell ref="C121:C122"/>
    <mergeCell ref="C127:C128"/>
    <mergeCell ref="C131:C132"/>
    <mergeCell ref="E135:E136"/>
    <mergeCell ref="E137:E138"/>
    <mergeCell ref="B135:B136"/>
    <mergeCell ref="B137:B138"/>
    <mergeCell ref="A67:A68"/>
    <mergeCell ref="A69:A70"/>
    <mergeCell ref="A71:A72"/>
    <mergeCell ref="B101:B102"/>
    <mergeCell ref="B105:B106"/>
    <mergeCell ref="B109:B110"/>
    <mergeCell ref="A75:A76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8" max="9" man="1"/>
    <brk id="108" max="9" man="1"/>
    <brk id="126" max="16383" man="1"/>
    <brk id="158" max="9" man="1"/>
    <brk id="187" max="16383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2025-11-24T11:58:22Z</cp:lastPrinted>
  <dcterms:created xsi:type="dcterms:W3CDTF">2016-01-19T07:58:00Z</dcterms:created>
  <dcterms:modified xsi:type="dcterms:W3CDTF">2025-11-24T12:02:47Z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