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ЗАКУПІВЛІ\ДЕРЖМИТСЛУЖБА 2022-2025\ЗАКУПІВЛЯ 2025\2025-РІЧНИЙ ПЛАН ЗАКУПІВЕЛЬ ДЕПАРТАМЕНТУ ІТ\Оприлюднення 1\"/>
    </mc:Choice>
  </mc:AlternateContent>
  <bookViews>
    <workbookView xWindow="0" yWindow="0" windowWidth="21000" windowHeight="11580"/>
  </bookViews>
  <sheets>
    <sheet name="заг" sheetId="6" r:id="rId1"/>
    <sheet name="Аркуш1" sheetId="7" r:id="rId2"/>
  </sheets>
  <definedNames>
    <definedName name="_xlnm.Print_Titles" localSheetId="0">заг!$6:$7</definedName>
    <definedName name="_xlnm.Print_Area" localSheetId="0">заг!$A$1:$J$197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9" i="6" l="1"/>
  <c r="D165" i="6" l="1"/>
  <c r="D163" i="6"/>
  <c r="D123" i="6"/>
  <c r="D87" i="6"/>
  <c r="D167" i="6" l="1"/>
  <c r="D31" i="6"/>
  <c r="D125" i="6"/>
  <c r="D111" i="6"/>
  <c r="D55" i="6"/>
  <c r="D121" i="6" l="1"/>
  <c r="D65" i="6" l="1"/>
  <c r="D115" i="6" l="1"/>
  <c r="D117" i="6" l="1"/>
  <c r="D127" i="6" l="1"/>
  <c r="D147" i="6" l="1"/>
  <c r="D107" i="6"/>
  <c r="D63" i="6"/>
  <c r="D25" i="6"/>
  <c r="D24" i="6" l="1"/>
  <c r="D133" i="6" l="1"/>
  <c r="D153" i="6"/>
  <c r="D149" i="6"/>
  <c r="D139" i="6"/>
  <c r="D145" i="6"/>
  <c r="D141" i="6"/>
  <c r="D109" i="6" l="1"/>
  <c r="D53" i="6"/>
  <c r="D85" i="6"/>
  <c r="D155" i="6"/>
  <c r="D35" i="6"/>
  <c r="D37" i="6"/>
  <c r="D137" i="6" l="1"/>
  <c r="D135" i="6"/>
  <c r="D57" i="6" l="1"/>
  <c r="D20" i="6" l="1"/>
  <c r="D18" i="6"/>
  <c r="D89" i="6" l="1"/>
  <c r="D61" i="6" l="1"/>
  <c r="D59" i="6"/>
  <c r="D119" i="6" l="1"/>
  <c r="D105" i="6"/>
  <c r="D8" i="6" l="1"/>
  <c r="D10" i="6"/>
  <c r="D12" i="6"/>
  <c r="D83" i="6" l="1"/>
  <c r="D95" i="6"/>
  <c r="D75" i="6" l="1"/>
  <c r="D73" i="6" l="1"/>
  <c r="D151" i="6"/>
  <c r="D188" i="6" l="1"/>
  <c r="D185" i="6"/>
  <c r="D180" i="6"/>
  <c r="D69" i="6"/>
  <c r="D45" i="6"/>
  <c r="D43" i="6"/>
  <c r="D41" i="6"/>
  <c r="D27" i="6"/>
</calcChain>
</file>

<file path=xl/sharedStrings.xml><?xml version="1.0" encoding="utf-8"?>
<sst xmlns="http://schemas.openxmlformats.org/spreadsheetml/2006/main" count="561" uniqueCount="377">
  <si>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</si>
  <si>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</si>
  <si>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</si>
  <si>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</si>
  <si>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</si>
  <si>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</si>
  <si>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</si>
  <si>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</si>
  <si>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</si>
  <si>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</si>
  <si>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</si>
  <si>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</si>
  <si>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</si>
  <si>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</si>
  <si>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</si>
  <si>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</si>
  <si>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</si>
  <si>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</si>
  <si>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</si>
  <si>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</si>
  <si>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</si>
  <si>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</si>
  <si>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</si>
  <si>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</si>
  <si>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</si>
  <si>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</si>
  <si>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</si>
  <si>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</si>
  <si>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</si>
  <si>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</si>
  <si>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t>листопад</t>
  </si>
  <si>
    <t>липень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</si>
  <si>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</si>
  <si>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</si>
  <si>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</si>
  <si>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</si>
  <si>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</si>
  <si>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</si>
  <si>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</si>
  <si>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</si>
  <si>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</si>
  <si>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</si>
  <si>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</si>
  <si>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</si>
  <si>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</si>
  <si>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</si>
  <si>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</si>
  <si>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</si>
  <si>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</si>
  <si>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</si>
  <si>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</si>
  <si>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</si>
  <si>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</si>
  <si>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</si>
  <si>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</si>
  <si>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</si>
  <si>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</si>
  <si>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</si>
  <si>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</si>
  <si>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</si>
  <si>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</si>
  <si>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</si>
  <si>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</si>
  <si>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</si>
  <si>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</si>
  <si>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</si>
  <si>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</si>
  <si>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</si>
  <si>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</si>
  <si>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</si>
  <si>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</si>
  <si>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</si>
  <si>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</si>
  <si>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</si>
  <si>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</si>
  <si>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</si>
  <si>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</si>
  <si>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</si>
  <si>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</si>
  <si>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</si>
  <si>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</si>
  <si>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</si>
  <si>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</si>
  <si>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</si>
  <si>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</si>
  <si>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</si>
  <si>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</si>
  <si>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</si>
  <si>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</si>
  <si>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</si>
  <si>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</si>
  <si>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</si>
  <si>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</si>
  <si>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</si>
  <si>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</si>
  <si>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</si>
  <si>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</si>
  <si>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</si>
  <si>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</si>
  <si>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</si>
  <si>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</si>
  <si>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</si>
  <si>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</si>
  <si>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</si>
  <si>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</si>
  <si>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</si>
  <si>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</si>
  <si>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</si>
  <si>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</si>
  <si>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</si>
  <si>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</si>
  <si>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</si>
  <si>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</si>
  <si>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</si>
  <si>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</si>
  <si>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</si>
  <si>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</si>
  <si>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</si>
  <si>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</si>
  <si>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</si>
  <si>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</si>
  <si>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</si>
  <si>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</si>
  <si>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</si>
  <si>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</si>
  <si>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</si>
  <si>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</si>
  <si>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</si>
  <si>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</si>
  <si>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</si>
  <si>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</si>
  <si>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</si>
  <si>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</si>
  <si>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</si>
  <si>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</si>
  <si>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</si>
  <si>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</si>
  <si>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</si>
  <si>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</si>
  <si>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</si>
  <si>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</si>
  <si>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</si>
  <si>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</si>
  <si>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</si>
  <si>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</si>
  <si>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</si>
  <si>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</si>
  <si>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</si>
  <si>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</si>
  <si>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</si>
  <si>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</si>
  <si>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</si>
  <si>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</si>
  <si>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</si>
  <si>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</si>
  <si>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</si>
  <si>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</si>
  <si>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</si>
  <si>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</si>
  <si>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</si>
  <si>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</si>
  <si>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серпень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</si>
  <si>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</si>
  <si>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</si>
  <si>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</si>
  <si>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</si>
  <si>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</si>
  <si>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</si>
  <si>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</si>
  <si>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</si>
  <si>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</si>
  <si>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</si>
  <si>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</si>
  <si>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</si>
  <si>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</si>
  <si>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</si>
  <si>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</si>
  <si>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</si>
  <si>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</si>
  <si>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</si>
  <si>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</si>
  <si>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</si>
  <si>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</si>
  <si>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</si>
  <si>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</si>
  <si>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</si>
  <si>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</si>
  <si>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</si>
  <si>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</si>
  <si>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</si>
  <si>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</si>
  <si>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</si>
  <si>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</si>
  <si>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</si>
  <si>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</si>
  <si>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</si>
  <si>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</si>
  <si>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</si>
  <si>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</si>
  <si>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</si>
  <si>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</si>
  <si>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</si>
  <si>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</si>
  <si>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</si>
  <si>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</si>
  <si>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</si>
  <si>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</si>
  <si>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</si>
  <si>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</si>
  <si>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</si>
  <si>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</si>
  <si>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</si>
  <si>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</si>
  <si>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</si>
  <si>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</si>
  <si>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</si>
  <si>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</si>
  <si>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</si>
  <si>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</si>
  <si>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</si>
  <si>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</si>
  <si>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</si>
  <si>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</si>
  <si>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</si>
  <si>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t xml:space="preserve">грн. (п'ятсот сімдесят чотири тисяч сімсот сорок  гривень 00 коп.)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</si>
  <si>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</si>
  <si>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</si>
  <si>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</si>
  <si>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</si>
  <si>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</si>
  <si>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</si>
  <si>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</si>
  <si>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</si>
  <si>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</si>
  <si>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t xml:space="preserve">грн. (шість мільйонів двісті дев'яносто вісім  тисяч сімсот сорок гривень 00 коп.)                            </t>
  </si>
  <si>
    <t>Постачання ліцензій на технічну підтримку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(Постачання ліцензій на технічну підтримку міжмережевих екранів))</t>
  </si>
  <si>
    <r>
      <t>Код ДК 021:2015  72260000-5 -</t>
    </r>
    <r>
      <rPr>
        <sz val="12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</si>
  <si>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</si>
  <si>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(два мільйона сімсот сімдесят дев'ять тисяч п'ятсот гривень 00коп)                     </t>
  </si>
  <si>
    <t xml:space="preserve">грн. ( один мільйон чотириста дев'яносто дев'ять тисяч дев'ятсот сімдесят шість гривень 00 коп.)                            </t>
  </si>
  <si>
    <t xml:space="preserve">грн.(0 гривень 00 коп.)                           </t>
  </si>
  <si>
    <t>Послуги з поточного ремонту, технічного обслуговування багатофункціональних пристроїв та заправки картриджів – за кодом ДК 021:2015 50310000-1 – Технічне обслуговування і ремонт офісної техніки (ДК 021:2015 50313000-2 – Технічне обслуговування і ремонт копіювально-розмножувальної техніки (Послуги з поточного ремонту, технічного обслуговування багатофункціональних пристроїв та заправки картриджів)</t>
  </si>
  <si>
    <r>
      <t>Код ДК 021:2015 50310000-1 –</t>
    </r>
    <r>
      <rPr>
        <sz val="10"/>
        <color indexed="8"/>
        <rFont val="Times New Roman"/>
        <family val="1"/>
        <charset val="204"/>
      </rPr>
      <t xml:space="preserve"> Технічне обслуговування і ремонт офісної техніки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</si>
  <si>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(-38584грн.банківські послуги)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</si>
  <si>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(-10020грн.банківські послуги)</t>
    </r>
  </si>
  <si>
    <t xml:space="preserve"> (зміни с/з від 07.05.2025 №22/22-02-03/7284 (-24грн. бан. посл.)</t>
  </si>
  <si>
    <r>
      <t>загальний фонд КПКВ 3506010</t>
    </r>
    <r>
      <rPr>
        <b/>
        <sz val="10"/>
        <rFont val="Times New Roman"/>
        <family val="1"/>
        <charset val="204"/>
      </rPr>
      <t>(повідомлення Мінцифри)(</t>
    </r>
    <r>
      <rPr>
        <sz val="10"/>
        <rFont val="Times New Roman"/>
        <family val="1"/>
        <charset val="204"/>
      </rPr>
      <t>с/з зміни до кошторису №22/22-02-03/6449 від 22.04.2025)</t>
    </r>
  </si>
  <si>
    <t>(с/з зміни до кошторису №22/22-02-03/6449 від 22.04.2025)</t>
  </si>
  <si>
    <r>
      <t xml:space="preserve"> Комп'ютерне обладнання за кодом ДК 021:2015   30230000-0 - Комп'ютерне обладнання (30230000-0 - Комп'ютерне обладнання (Накопичувач SSD Goodram PX500 G.2 M.2 PCIe 3.0 x4 NVMe 3D TLC 256 GB;</t>
    </r>
    <r>
      <rPr>
        <sz val="10"/>
        <rFont val="Times New Roman"/>
        <family val="1"/>
        <charset val="204"/>
      </rPr>
      <t>Оперативна пам’ять Samsung SODIMM DDR4 8Gb 3200Mhz PC4-3200 )</t>
    </r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</si>
  <si>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</si>
  <si>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загальний фонд КПКВ 3506010 (зміни до кошторису с/з 22/22-02-03/13729 від 26.08.2025)</t>
  </si>
  <si>
    <t xml:space="preserve">грн. (двадцять одна тисяча сімсот тридцять один гривня 00 коп.)                             </t>
  </si>
  <si>
    <t xml:space="preserve">грн. (два мільйони сто сорок тисяч  двадцять гривень 00 коп.)                            </t>
  </si>
  <si>
    <t xml:space="preserve">грн. (сто сімдесят три тисячі сто гривень 00 коп.)                             </t>
  </si>
  <si>
    <t>загальний фонд КПКВ 3506010  (службова записка №22/22-02-03/4694 від24.04.2025)(зміни до кошторису с/з 22/22-02-03/13729 від 26.08.2025)</t>
  </si>
  <si>
    <t>загальний фонд КПКВ 3506010 (службова записка №22/22-02-03/4694 від24.04.2025)(зміни до кошторису с/з 22/22-02-03/13729 від 26.08.2025)</t>
  </si>
  <si>
    <t xml:space="preserve">грн. (п'ять мільйонів сімсот п'ятдесят вісім тисяч двадцять сім  гривень 00 коп.)                            </t>
  </si>
  <si>
    <t xml:space="preserve">грн. (0 гривень 00 коп.)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</si>
  <si>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 xml:space="preserve">(зміни до кошторису с/з від 12.09.2025   №22/22-02-03/14694 ) </t>
    </r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</si>
  <si>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</si>
  <si>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загальний фонд КПКВ 3506010 (пп.5 п13 постанови 1178)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</si>
  <si>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</si>
  <si>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</si>
  <si>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грн. (шістнадцять  тисяч вісімсот  гривень 00коп)                     </t>
  </si>
  <si>
    <t>Послуги з постачання програмної продукції для виявлення та запобігання вторгнень (Intrusion Detection System (IDS)/Intrusion Prevention System (IPS))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програмного продукту для виявлення та запобігання вторгнень (Intrusion Detection System (IDS)/Intrusion Prevention System (IPS))</t>
  </si>
  <si>
    <t xml:space="preserve">спеціальний фонд КПКВ 3506010  </t>
  </si>
  <si>
    <t>(зміни с/з №22/22-02-03/16317 від 13.10.2025; Довідка про зміни до кошторису№37 від 08.10.2025 (зміни внесенні після проведеної закупівлі приукладанні договору тому внесенно зміни фонди через д/у)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</si>
  <si>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</si>
  <si>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</si>
  <si>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</si>
  <si>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(ДК 021:2015-72260000-5 Послуги, пов’язані з програмним забезпеченням (Постачання ліцензії на технічну підтримку програмного продукту «Модуль Business Intelligence для Держмитслужби»)
</t>
  </si>
  <si>
    <t>Постачання програмної продукції для захисту Програмно-технічного комплексу Державної митної служби України «Електронна пошта» та послуги з розгортання та налаштування віртуальної інфраструктури обладнання</t>
  </si>
  <si>
    <t xml:space="preserve">грн. (00  гривень 00коп)                     </t>
  </si>
  <si>
    <t xml:space="preserve">грн. (0  гривень 00коп)                     </t>
  </si>
  <si>
    <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</si>
  <si>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b/>
        <sz val="12"/>
        <color indexed="8"/>
        <rFont val="Times New Roman"/>
        <family val="1"/>
        <charset val="204"/>
      </rPr>
      <t xml:space="preserve">Код ДК 021:2015-72260000-5 </t>
    </r>
    <r>
      <rPr>
        <sz val="12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</si>
  <si>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>Постачання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(Постачання програмної продукції Azure AI Translator та програмної продукції Azure OpenAI GPT ))</t>
  </si>
  <si>
    <t>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</si>
  <si>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повідомлення Мінцифри)</t>
    </r>
    <r>
      <rPr>
        <sz val="10"/>
        <color indexed="8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причини)</t>
    </r>
  </si>
  <si>
    <t xml:space="preserve">грн. (триста дев'яносто три  тисячі шістсот гривень 00 коп.)                            </t>
  </si>
  <si>
    <t>Послуги збереження резервних копій національних електронних інформаційних ресурсів національного центру резервування державних інформаційних ресурсів за кодом ДК 021:2015   72310000-1 Послуги  з  обробки даних (ДК 021:2015   72310000-1 Послуги  з  обробки даних (Послуги збереження резервних копій національних електронних інформаційних ресурсів національного центру резервування державних інформаційних ресурсів))</t>
  </si>
  <si>
    <t>Послуги з постачання ліцензій на право використання додатку  "Мобільна інвентаризація"  прогамного продукту "MASTER" та послуги з його  налаштування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ліцензій на право використання додатку  "Мобільна інвентаризація"  прогамного продукту "MASTER" та послуги з його  налаштування)</t>
  </si>
  <si>
    <t>Постачання програмної продукції для мережевого контролю доступу до внутрішніх систем (NAC) та послуги з її впровадження за кодом ДК 021:2015  72260000-5 -Послуги, пов'язані з програмним забезпеченням ( ДК 021:2015  72260000-5 -Послуги, пов'язані з програмним забезпеченням (постачання програмної продукції для мережевого контролю доступу до внутрішніх систем (NAC) та послуги з її впровадження))</t>
  </si>
  <si>
    <t>загальний фонд КПКВ 3506010 (зміни в до кошторису від31.10.2025 №22/22-02-03/17412)</t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</si>
  <si>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</si>
  <si>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Код ДК 021:2015   30230000-0 - Комп'ютерне обладнання</t>
  </si>
  <si>
    <t xml:space="preserve">грн. (сто тринадцять тисяч  двісті сім гривень 00 коп.)                                          </t>
  </si>
  <si>
    <t xml:space="preserve">грн. (шістдесят одна  тисяча сімсот тридцять шість  гривень 00 коп.)                            </t>
  </si>
  <si>
    <r>
      <t xml:space="preserve">Відкриті торги у порядку визначеному Особливостями через </t>
    </r>
    <r>
      <rPr>
        <b/>
        <sz val="10"/>
        <color indexed="8"/>
        <rFont val="Times New Roman"/>
        <family val="1"/>
        <charset val="204"/>
      </rPr>
      <t>Українські спеціалізовані системи</t>
    </r>
  </si>
  <si>
    <t xml:space="preserve">Комп'ютерне обладнання за кодом ДК 021:2015   30230000-0 - Комп'ютерне обладнання (30230000-0 - Комп'ютерне обладнання (Маніпулятор "миша" Logitech B100;Оперативна пам’ять Samsung  8 GB DDR4-2666 MHz SO-DIMM (PC4-21300, 1.2 V, Non-ECC )
</t>
  </si>
  <si>
    <t>Послуги з постачання ліцензії на право використання додатку «Мобільна інвентаризація» програмного продукту «MASTER» та його налаштування, а також послуги з супроводження та технічної підтримки програмного продукту «MASTER: Комплексний облік для бюджетних установ» за кодом ДК 021:2015 – 72260000-5 послуги, пов’язані з програмним забезпеченням (ДК 021:2015 – 72260000-5 послуги, пов’язані з програмним забезпеченням (Послуги з постачання ліцензії на право використання додатку «Мобільна інвентаризація» програмного продукту «MASTER» та його налаштування, а також послуги з супроводження та технічної підтримки програмного продукту «MASTER: Комплексний облік для бюджетних установ»)</t>
  </si>
  <si>
    <t xml:space="preserve">Послуги з технічного обслуговування, поточного ремонту і аварійного відновлення ВОЛЗ (волоконно-оптичної лінії зв’язку) за кодом ДК 021:2015 – 50340000-0 послуги з ремонту і технічного обслуговування аудіовізуального та оптичного обладнання (код ДК 021:2015 – 50340000-0 послуги з ремонту і технічного обслуговування аудіовізуального та оптичного обладнання (Послуги з технічного обслуговування, поточного ремонту і аварійного відновлення ВОЛЗ (волоконно-оптичної лінії зв’язку) </t>
  </si>
  <si>
    <r>
      <t>загальний фонд КПКВ 3506010      (</t>
    </r>
    <r>
      <rPr>
        <i/>
        <sz val="10"/>
        <color indexed="8"/>
        <rFont val="Times New Roman"/>
        <family val="1"/>
        <charset val="204"/>
      </rPr>
      <t xml:space="preserve">суму скореговано відповідно ціннових пропозицій) </t>
    </r>
    <r>
      <rPr>
        <sz val="10"/>
        <color indexed="8"/>
        <rFont val="Times New Roman"/>
        <family val="1"/>
        <charset val="204"/>
      </rPr>
      <t xml:space="preserve">    </t>
    </r>
  </si>
  <si>
    <t>Код ДК 021:2015 – 50340000-0 послуги з ремонту і технічного обслуговування аудіовізуального та оптичного обладнання</t>
  </si>
  <si>
    <t xml:space="preserve">грн. (сто сорок три тисячі сто тридцять три гривні 33 коп.)                             </t>
  </si>
  <si>
    <t xml:space="preserve">грн. (0гривень 00 коп.)                            </t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</si>
  <si>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>(повідомлення Мінцифри) (з</t>
    </r>
    <r>
      <rPr>
        <sz val="10"/>
        <rFont val="Times New Roman"/>
        <family val="1"/>
        <charset val="204"/>
      </rPr>
      <t>міни с/з №22/22-02-03/15662 від 01.10.2025 -450,0 тис. грн)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</si>
  <si>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>(повідомлення Мінцифри)</t>
    </r>
    <r>
      <rPr>
        <sz val="10"/>
        <rFont val="Times New Roman"/>
        <family val="1"/>
        <charset val="204"/>
      </rPr>
      <t>(зміни с/з №22/22-02-03/15662 від 01.10.2025-450,0 тис.грн.)</t>
    </r>
  </si>
  <si>
    <t>Авторизація Автоматизованої системи автоматизації обліку та документообігу з безпеки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</si>
  <si>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</si>
  <si>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r>
      <t xml:space="preserve">Код ДК 021:2015-72250000-2 </t>
    </r>
    <r>
      <rPr>
        <sz val="10"/>
        <rFont val="Times New Roman"/>
        <family val="1"/>
        <charset val="204"/>
      </rPr>
      <t>Послуги, пов’язані із системами та підтримкою</t>
    </r>
  </si>
  <si>
    <t>Постачання програмного забезпечення для сканування вихідного коду та розгорнутих веб-додатків (Іnteractive Application Security Testing (ІAST) за кодом ДК 021:2015-72260000-5 послуги, пов’язані з програмним забезпеченням (ДК 021:2015-72260000-5 послуги, пов’язані з програмним забезпеченням  (постачання програмного забезпечення для сканування вихідного коду та розгорнутих веб-додатків (Іnteractive Application Security Testing (ІAST))</t>
  </si>
  <si>
    <t xml:space="preserve">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</si>
  <si>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>Постачання ліцензій на технічну підтримку програмно-апаратного комплексу системи відомчого відеоконференцзв'язку за кодом ДК 021:2015-72250000-2 Послуги, пов’язані із системами та підтримкою (ДК 021:2015-72250000-2 Послуги, пов’язані із системами та підтримкою (Постачання ліцензій на технічну підтримку програмно-апаратного комплексу системи відомчого відеоконференцзв'язку))</t>
  </si>
  <si>
    <t xml:space="preserve">грн. (0 гривень 00 коп.)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</si>
  <si>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  <r>
      <rPr>
        <sz val="10"/>
        <color indexed="8"/>
        <rFont val="Times New Roman"/>
        <family val="1"/>
        <charset val="204"/>
      </rPr>
      <t xml:space="preserve"> (зміни с/з 22-01/22-02-03/18350 від 18.11.2025)</t>
    </r>
  </si>
  <si>
    <t>(зміни с/з №22/22-02-03/9761 від 23.06.2025) (зміни с/з 22-01/22-02-03/18350 від 18.11.2025)</t>
  </si>
  <si>
    <t xml:space="preserve">грн. (сімсот сімдесят одна   тисяча  сто двадцять шість гривень 00 коп.)                          </t>
  </si>
  <si>
    <t xml:space="preserve">грн. (0 гривень 00коп)                     </t>
  </si>
  <si>
    <t xml:space="preserve">грн. (два мільйони вісімсот двадцять шість тисяч триста шістдесят  гривень 00 коп.)                          </t>
  </si>
  <si>
    <t xml:space="preserve">грн. (сто дев'ятнадцять тисяч двісті вісімдесят гривень 00 коп.)                            </t>
  </si>
  <si>
    <t>загальний фонд КПКВ 3506010  (зміни с/з 22-01/22-02-03/18350 від 18.11.2025)</t>
  </si>
  <si>
    <t>загальний фонд КПКВ 3506010  (зміни до кошторису с/з від 12.09.2025   №22/22-02-03/14694 )  (зміни с/з 22-01/22-02-03/18350 від 18.11.2025)</t>
  </si>
  <si>
    <t xml:space="preserve">грн. (двісті двадцять п'ять  тисяч дев'ятсот шістдесят гривень 00 коп.)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</si>
  <si>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Мінцифра) (зміни с/з 22-01/22-02-03/18350 від 18.11.2025)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</si>
  <si>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Мінцифри)(зміни с/з 22-01/22-02-03/18350 від 18.11.2025)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</si>
  <si>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)(зміни с/з 22-01/22-02-03/18350 від 18.11.2025)</t>
    </r>
  </si>
  <si>
    <r>
      <t xml:space="preserve">Код ДК 021:2015-48760000-3 </t>
    </r>
    <r>
      <rPr>
        <sz val="12"/>
        <color indexed="8"/>
        <rFont val="Times New Roman"/>
        <family val="1"/>
        <charset val="204"/>
      </rPr>
      <t>(Пакети програмного забезпечення для захисту від вірусів)</t>
    </r>
  </si>
  <si>
    <t xml:space="preserve">Послуги з передачі програмної продукції ESET PROTECT Enterprise On-prem для захисту 12 350 об’єктів (модернізація) за  кодом ДК 021:2015-48760000-3 (Пакети програмного забезпечення для захисту від вірусів)
(ДК 021:2015-48760000-3 Пакети програмного забезпечення для захисту від вірусів (Послуги з передачі програмної продукції ESET PROTECT Enterprise On-prem для захисту 12 350 об’єктів (модернізація))
</t>
  </si>
  <si>
    <t>грудень</t>
  </si>
  <si>
    <t xml:space="preserve">грн. (три мільйони шістсот сорок шість   тисяч  триста десять  гривень 00коп)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</si>
  <si>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ціннових пропозицій</t>
    </r>
    <r>
      <rPr>
        <b/>
        <sz val="10"/>
        <color indexed="8"/>
        <rFont val="Times New Roman"/>
        <family val="1"/>
        <charset val="204"/>
      </rPr>
      <t>)(зміни с/з 22-01/22-02-03/18350 від 18.11.2025)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</si>
  <si>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>(повідомлення Мінцифри)</t>
    </r>
    <r>
      <rPr>
        <sz val="10"/>
        <rFont val="Times New Roman"/>
        <family val="1"/>
        <charset val="204"/>
      </rPr>
      <t xml:space="preserve">(зміни с/з №22/22-02-03/15662 від 01.10.2025  </t>
    </r>
    <r>
      <rPr>
        <b/>
        <sz val="10"/>
        <rFont val="Times New Roman"/>
        <family val="1"/>
        <charset val="204"/>
      </rPr>
      <t xml:space="preserve">900,0 </t>
    </r>
    <r>
      <rPr>
        <sz val="10"/>
        <rFont val="Times New Roman"/>
        <family val="1"/>
        <charset val="204"/>
      </rPr>
      <t>тис.грн.) (зміни с/з №23/23-03-03/18179 від 13.11.2025)(зміни с/з 22-01/22-02-03/18350 від 18.11.2025)</t>
    </r>
  </si>
  <si>
    <t xml:space="preserve">грн. (сімдесят одна тисяча дев'ятсот дев'яносто  гривень 00коп)                     </t>
  </si>
  <si>
    <t>загальний фонд КПКВ 3506010  (с/з зміни до кошторису №22/22-02-03/6449 від 22.04.2025) (відповідно до пп5. п13  постанови КМУ від 12.10.2022 №1178 (відсутність конкуренції з технічні причини)(зміни с/з 22-01/22-02-03/18350 від 18.11.2025)</t>
  </si>
  <si>
    <t xml:space="preserve">грн. (сімдесят дві  тисячі   гривень 00коп)                     </t>
  </si>
  <si>
    <t xml:space="preserve">грн. (п'ятсот шість тисяч  сто дев'яносто гривень 00 коп.)                            </t>
  </si>
  <si>
    <t>загальний фонд КПКВ 3506010(зміни с/з 22-01/22-02-03/18350 від 18.11.2025)</t>
  </si>
  <si>
    <t xml:space="preserve">грн (тридцять п'ятдесят сім тисячсто дев'яносто сім гривень 00 коп.)                            </t>
  </si>
  <si>
    <t>Монітори комп'ютерні за кодом ДК 021:2015   30230000-0 - Комп'ютерне обладнання (ДК 021:2015   30230000-0 - Комп'ютерне обладнання (Монітори комп'ютерні )</t>
  </si>
  <si>
    <r>
      <t>загальний фонд КПКВ 3506010</t>
    </r>
    <r>
      <rPr>
        <b/>
        <sz val="10"/>
        <rFont val="Times New Roman"/>
        <family val="1"/>
        <charset val="204"/>
      </rPr>
      <t>(погодження Мінцифри)(зміни с/з 22-01/22-02-03/18350 від 18.11.2025)</t>
    </r>
  </si>
  <si>
    <r>
      <t xml:space="preserve">загальний фонд КПКВ 3506010 (доповідна записка від 21.11.2025 </t>
    </r>
    <r>
      <rPr>
        <i/>
        <sz val="10"/>
        <rFont val="Times New Roman"/>
        <family val="1"/>
        <charset val="204"/>
      </rPr>
      <t>№ 23/23-03-03/18669</t>
    </r>
    <r>
      <rPr>
        <sz val="10"/>
        <rFont val="Times New Roman"/>
        <family val="1"/>
        <charset val="204"/>
      </rPr>
      <t>)</t>
    </r>
  </si>
  <si>
    <t>гривень(сімсот дев'яносто дві тисячі сімсот вісімнадцять  гривень 67коп)</t>
  </si>
  <si>
    <t xml:space="preserve"> (сім  мільйонів  сто шістдесят одна тисяча шістсот сімдесят три гривні 18 коп.)           </t>
  </si>
  <si>
    <t xml:space="preserve">грн. (три мільйони вісімсот дев'яносто одна тисяча п'ятсот чотири гривні 00коп)                                     </t>
  </si>
  <si>
    <t xml:space="preserve">рн. (сімсот вісімдесят дві тисячі   триста сімдесят чотири гривні 00 коп)                                    </t>
  </si>
  <si>
    <t xml:space="preserve">грн. (один мільйон шістдесят сім  тисяч чотириста вісімдесят вісім гривень 00 коп.)                           </t>
  </si>
  <si>
    <t xml:space="preserve">грн. (один  мільйон п'ятсот  тисяч  гривень 00 коп.)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</si>
  <si>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ціннових пропозицій</t>
    </r>
    <r>
      <rPr>
        <b/>
        <sz val="10"/>
        <color indexed="8"/>
        <rFont val="Times New Roman"/>
        <family val="1"/>
        <charset val="204"/>
      </rPr>
      <t>)(зміни с/з 22/22-02-03/19359від 04.12.2025)-10580,00грн)</t>
    </r>
  </si>
  <si>
    <t xml:space="preserve">грн. (два мільйони п'ятсот шістдесят дві тисячі дев'яносто п'ять гривень 00 коп.)  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</si>
  <si>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021:2015: 72320000-4 </t>
    </r>
    <r>
      <rPr>
        <sz val="10"/>
        <color indexed="8"/>
        <rFont val="Times New Roman"/>
        <family val="1"/>
        <charset val="204"/>
      </rPr>
      <t xml:space="preserve">Послуги, пов’язані з базами даних </t>
    </r>
  </si>
  <si>
    <t xml:space="preserve">гривень (один мільйон шістсот шістдесят одна тисяча сто п'ятдесят   гривень 00 коп.)                                                                  </t>
  </si>
  <si>
    <t xml:space="preserve">гривень (п'ятсот сорок тисяч сімсот двадцять сім  гривень 00 коп.)   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</si>
  <si>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>(зміни с/з 22/22-02-03/19359від 04.12.2025) +1 661 150,00грн)</t>
    </r>
  </si>
  <si>
    <t xml:space="preserve">Послуги з реєстрації  SSL -сертифікатів, а саме надання доступу до системи формування запиту на отримання SSL ESSentialSSL Wildcard за кодом ДК 021:2015  72590000-7 -Професійні послуги у комп'ютерній сфері (код ДК 021:2015  72590000-7 -(Професійні послуги у комп'ютерній сфері) (Послуги з реєстрації  SSL -сертифікатів, а саме надання доступу до системи формування запиту на отримання SSL ESSentialSSL Wildcard)) </t>
  </si>
  <si>
    <r>
      <rPr>
        <b/>
        <sz val="10"/>
        <rFont val="Times New Roman"/>
        <family val="1"/>
        <charset val="204"/>
      </rPr>
      <t xml:space="preserve">Код ДК 021:2015  72590000-7 </t>
    </r>
    <r>
      <rPr>
        <sz val="10"/>
        <rFont val="Times New Roman"/>
        <family val="1"/>
        <charset val="204"/>
      </rPr>
      <t>-Професійні послуги у комп'ютерній сфері</t>
    </r>
  </si>
  <si>
    <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(погодження Мінцифри)відповідно до  п.11  постанови 1178 Особливостей  </t>
    </r>
  </si>
  <si>
    <t xml:space="preserve">послуги з надання доступу до інформаційно-аналітичної системи пошуку і обробки інформації у сфері господарської та інших видів діяльності  за кодом ДК 021:2015: 72320000-4 (послуги, пов’язані з базами даних) </t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</si>
  <si>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(відповідно до пп5. п13  постанови КМУ від 12.10.2022 №1178 (відсутність конкуренції з технічні причини)погодження Мінцифри)(зміни с/з 22/22-02-03/19359від 04.12.2025 </t>
    </r>
    <r>
      <rPr>
        <b/>
        <sz val="10"/>
        <color indexed="8"/>
        <rFont val="Times New Roman"/>
        <family val="1"/>
        <charset val="204"/>
      </rPr>
      <t>-550000,00</t>
    </r>
    <r>
      <rPr>
        <sz val="10"/>
        <color indexed="8"/>
        <rFont val="Times New Roman"/>
        <family val="1"/>
        <charset val="204"/>
      </rPr>
      <t xml:space="preserve"> грн.)</t>
    </r>
  </si>
  <si>
    <t>загальний фонд КПКВ 3506010 (відповідно до пп5. п13  постанови КМУ від 12.10.2022 №1178 (відсутність конкуренції  з технічні причини) (зміни с/з 22/22-02-03/18350 від 18.11.2025;зміни с/з 22/22-02-03/19359від 04.12.2025-11281,33 грн)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</si>
  <si>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 Бан. посл.))зміни с/з 22/22-02-03/19359від 04.12.2025-4444610,62 грн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</si>
  <si>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(зміни с/з 22/22-02-03/16884) (зміни с/з 22-01/22-02-03/18350 від 18.11.2025)зміни с/з 22/22-02-03/19359від 04.12.2025-131 424,00грн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</si>
  <si>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Мінцифри)зміни с/з 22/22-02-03/19359від 04.12.2025-7626,00 грн.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</si>
  <si>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 xml:space="preserve">(зміни до кошторису с/з від 12.09.2025   №22/22-02-03/14694 )зміни с/з 22/22-02-03/19359від 04.12.2025-12779,00 грн </t>
    </r>
  </si>
  <si>
    <t>(зміни с/з 22/22-02-03/19359від 04.12.2025)-300005,00грн)</t>
  </si>
  <si>
    <t xml:space="preserve">загальний фонд КПКВ 3506010 (погодження Мінцифри) (зміни до кошторису с/з від 22.10.2025   №22/22-02-03/16884)зміни с/з 22/22-02-03/19359від 04.12.2025-10516,00 грн зміни с/з 22-01/22-02-03/18886від 04.12.2025-25800,00 грн </t>
  </si>
  <si>
    <t xml:space="preserve">грн. (один мільйон сімсот дев'яносто дев'ять тисяч  десятсот десять   гривень 00 коп.)                                                     </t>
  </si>
  <si>
    <t xml:space="preserve">Послуги багатоканального телефонного номеру 0-800 за кодом ДК 021:2015-64210000-1 Послуги телефонного зв’язку та передачі даних 
(ДК 021:2015-64210000-1 Послуги телефонного зв’язку та передачі даних
(Послуги багатоканального телефонного номеру 0-800)
</t>
  </si>
  <si>
    <r>
      <t>Код ДК 021:2015-64210000-1</t>
    </r>
    <r>
      <rPr>
        <sz val="10"/>
        <color indexed="8"/>
        <rFont val="Times New Roman"/>
        <family val="1"/>
        <charset val="204"/>
      </rPr>
      <t xml:space="preserve"> Послуги телефонного зв’язку та передачі даних </t>
    </r>
  </si>
  <si>
    <t xml:space="preserve">грн. (двадцять п'ять   тисяч  вісімсот гривень 00коп)                     </t>
  </si>
  <si>
    <t>загальний фонд КПКВ 3506010 Зміни до кошторису с/з від 27.11.2025   №22-01/22-02-03/18886 +25800,00грн</t>
  </si>
  <si>
    <t xml:space="preserve">грн. (0гривень 00 коп.)                             </t>
  </si>
  <si>
    <r>
      <t xml:space="preserve">загальний фонд КПКВ 3506010         </t>
    </r>
    <r>
      <rPr>
        <i/>
        <sz val="10"/>
        <color indexed="8"/>
        <rFont val="Times New Roman"/>
        <family val="1"/>
        <charset val="204"/>
      </rPr>
      <t xml:space="preserve"> (суму скореговано відповідно ціннових пропозицій)зміни с/з 22-01/22-02-03/18886 від 27.11.2025 -530366,67 грн.</t>
    </r>
  </si>
  <si>
    <r>
      <t>зміни с/з 22-01/22-02-03/18886 від 27.11.2025 -</t>
    </r>
    <r>
      <rPr>
        <b/>
        <sz val="10"/>
        <color indexed="8"/>
        <rFont val="Times New Roman"/>
        <family val="1"/>
        <charset val="204"/>
      </rPr>
      <t xml:space="preserve">1 027 640,0 </t>
    </r>
    <r>
      <rPr>
        <sz val="10"/>
        <color indexed="8"/>
        <rFont val="Times New Roman"/>
        <family val="1"/>
        <charset val="204"/>
      </rPr>
      <t>грн.</t>
    </r>
  </si>
  <si>
    <t xml:space="preserve">грн. (п'ять мільйонів дев'ятсот вісімдесят тисяч гривень 00 коп.)                            </t>
  </si>
  <si>
    <t>(зміни с/з №22/22-02-01/1341 від 24.01.2025)(зміни с/з 22/22-02-03/19359від 04.12.2025) -181330,00грн;зміни с/з 22-01/22-02-03/18886 від 27.11.2025 -311989,98 грн.)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</si>
  <si>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>(зміни с/з 22/22-02-03/19359від 04.12.2025) 3276000,00грн)</t>
    </r>
  </si>
  <si>
    <t xml:space="preserve">гривень (три мільйони двісті сімдесят шість тисяч   гривень 00 коп.)                                                                  </t>
  </si>
  <si>
    <t xml:space="preserve">гривень (оди  мільйон  шістсот тисяч  гривень 00 коп.)                                                                  </t>
  </si>
  <si>
    <t>52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</si>
  <si>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зміни с/з 22-01/22-02-03/18886 від 27.11.2025 -</t>
    </r>
    <r>
      <rPr>
        <b/>
        <sz val="10"/>
        <color indexed="8"/>
        <rFont val="Times New Roman"/>
        <family val="1"/>
        <charset val="204"/>
      </rPr>
      <t>1 406 005,00</t>
    </r>
    <r>
      <rPr>
        <sz val="10"/>
        <color indexed="8"/>
        <rFont val="Times New Roman"/>
        <family val="1"/>
        <charset val="204"/>
      </rPr>
      <t xml:space="preserve"> грн.</t>
    </r>
    <r>
      <rPr>
        <b/>
        <sz val="10"/>
        <color indexed="8"/>
        <rFont val="Times New Roman"/>
        <family val="1"/>
        <charset val="204"/>
      </rPr>
      <t>-561995,00 г</t>
    </r>
    <r>
      <rPr>
        <sz val="10"/>
        <color indexed="8"/>
        <rFont val="Times New Roman"/>
        <family val="1"/>
        <charset val="204"/>
      </rPr>
      <t>рн</t>
    </r>
  </si>
  <si>
    <r>
      <t xml:space="preserve">(погодження Мінцифри)  </t>
    </r>
    <r>
      <rPr>
        <sz val="10"/>
        <color indexed="8"/>
        <rFont val="Times New Roman"/>
        <family val="1"/>
        <charset val="204"/>
      </rPr>
      <t>(зміни с/з №23/23-03-03/18179 від 13.11.2025) с/з 22-01/22-02-03/18886 від 27.11.2025 -838005,00 грн</t>
    </r>
  </si>
  <si>
    <t xml:space="preserve">грн. двісті шістдесят тисяч п'ятсот двадцять  гривень 00 коп.)                            </t>
  </si>
  <si>
    <t xml:space="preserve"> загальний фонд КПКВ 3506010               с/з 22-01/22-02-03/18886 від 27.11.2025 +838005,00 грн +561995,00 грн.</t>
  </si>
  <si>
    <t xml:space="preserve">Постачання ліцензій на технічну підтримку обладнання та програмного забезпечення інфраструктури Wi-Fi апарату Держмитслужби за кодом ДК 021:2015-72250000-2 Послуги, пов’язані із системами та підтримкою 
 (ДК 021:2015-72250000-2  Послуги, пов’язані із системами та підтримкою 
 (Постачання ліцензій на технічну підтримку обладнання та програмного забезпечення інфраструктури Wi-Fi апарату Держмитслужби))
</t>
  </si>
  <si>
    <t xml:space="preserve">гривень (один мільйон чотириста тисяч   гривень 00 коп.)                                                                  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</si>
  <si>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 xml:space="preserve">Послуги, пов’язані із системами та підтримкою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</si>
</sst>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81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64">
    <xf numFmtId="0" fontId="0" fillId="0" borderId="0" xfId="0"/>
    <xf numFmtId="0" fontId="0" fillId="2" borderId="0" xfId="0" applyFill="1"/>
    <xf numFmtId="0" fontId="16" fillId="0" borderId="0" xfId="0" applyFont="1"/>
    <xf numFmtId="0" fontId="0" fillId="0" borderId="0" xfId="0" applyFill="1"/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2" fillId="0" borderId="0" xfId="0" applyFont="1"/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left" vertical="top" wrapText="1"/>
    </xf>
    <xf numFmtId="49" fontId="25" fillId="2" borderId="10" xfId="0" applyNumberFormat="1" applyFont="1" applyFill="1" applyBorder="1" applyAlignment="1">
      <alignment horizontal="center" vertical="center" wrapText="1"/>
    </xf>
    <xf numFmtId="4" fontId="26" fillId="2" borderId="11" xfId="0" applyNumberFormat="1" applyFont="1" applyFill="1" applyBorder="1" applyAlignment="1">
      <alignment horizontal="center" vertical="top" wrapText="1"/>
    </xf>
    <xf numFmtId="0" fontId="27" fillId="2" borderId="11" xfId="0" applyFont="1" applyFill="1" applyBorder="1" applyAlignment="1">
      <alignment horizontal="center" vertical="top" wrapText="1"/>
    </xf>
    <xf numFmtId="4" fontId="29" fillId="2" borderId="11" xfId="0" applyNumberFormat="1" applyFont="1" applyFill="1" applyBorder="1" applyAlignment="1">
      <alignment horizontal="center" vertical="top" wrapText="1"/>
    </xf>
    <xf numFmtId="0" fontId="24" fillId="2" borderId="11" xfId="0" applyFont="1" applyFill="1" applyBorder="1" applyAlignment="1">
      <alignment horizontal="center" vertical="top" wrapText="1"/>
    </xf>
    <xf numFmtId="0" fontId="31" fillId="2" borderId="11" xfId="0" applyFont="1" applyFill="1" applyBorder="1" applyAlignment="1">
      <alignment horizontal="center" vertical="top" wrapText="1"/>
    </xf>
    <xf numFmtId="4" fontId="26" fillId="2" borderId="18" xfId="0" applyNumberFormat="1" applyFont="1" applyFill="1" applyBorder="1" applyAlignment="1">
      <alignment horizontal="center" vertical="top" wrapText="1"/>
    </xf>
    <xf numFmtId="4" fontId="32" fillId="0" borderId="0" xfId="0" applyNumberFormat="1" applyFont="1"/>
    <xf numFmtId="0" fontId="32" fillId="0" borderId="0" xfId="0" applyFont="1"/>
    <xf numFmtId="0" fontId="21" fillId="5" borderId="10" xfId="0" applyFont="1" applyFill="1" applyBorder="1" applyAlignment="1">
      <alignment horizontal="left" vertical="top" wrapText="1"/>
    </xf>
    <xf numFmtId="49" fontId="25" fillId="5" borderId="10" xfId="0" applyNumberFormat="1" applyFont="1" applyFill="1" applyBorder="1" applyAlignment="1">
      <alignment horizontal="center" vertical="center" wrapText="1"/>
    </xf>
    <xf numFmtId="4" fontId="26" fillId="5" borderId="23" xfId="0" applyNumberFormat="1" applyFont="1" applyFill="1" applyBorder="1" applyAlignment="1">
      <alignment horizontal="center" vertical="top" wrapText="1"/>
    </xf>
    <xf numFmtId="49" fontId="23" fillId="5" borderId="12" xfId="0" applyNumberFormat="1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top" wrapText="1"/>
    </xf>
    <xf numFmtId="49" fontId="33" fillId="5" borderId="13" xfId="0" applyNumberFormat="1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top" wrapText="1"/>
    </xf>
    <xf numFmtId="49" fontId="23" fillId="5" borderId="14" xfId="0" applyNumberFormat="1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7" fillId="0" borderId="24" xfId="0" applyFont="1" applyFill="1" applyBorder="1" applyAlignment="1">
      <alignment horizontal="center" vertical="top" wrapText="1"/>
    </xf>
    <xf numFmtId="4" fontId="26" fillId="6" borderId="23" xfId="0" applyNumberFormat="1" applyFont="1" applyFill="1" applyBorder="1" applyAlignment="1">
      <alignment horizontal="center" vertical="top" wrapText="1"/>
    </xf>
    <xf numFmtId="0" fontId="27" fillId="6" borderId="24" xfId="0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top" wrapText="1"/>
    </xf>
    <xf numFmtId="0" fontId="21" fillId="7" borderId="31" xfId="0" applyFont="1" applyFill="1" applyBorder="1" applyAlignment="1">
      <alignment vertical="center" wrapText="1"/>
    </xf>
    <xf numFmtId="0" fontId="21" fillId="7" borderId="32" xfId="0" applyFont="1" applyFill="1" applyBorder="1" applyAlignment="1">
      <alignment vertical="center" wrapText="1"/>
    </xf>
    <xf numFmtId="0" fontId="35" fillId="7" borderId="33" xfId="0" applyFont="1" applyFill="1" applyBorder="1" applyAlignment="1">
      <alignment vertical="top" wrapText="1"/>
    </xf>
    <xf numFmtId="4" fontId="18" fillId="7" borderId="32" xfId="0" applyNumberFormat="1" applyFont="1" applyFill="1" applyBorder="1" applyAlignment="1">
      <alignment horizontal="center" vertical="center" wrapText="1"/>
    </xf>
    <xf numFmtId="0" fontId="35" fillId="7" borderId="32" xfId="0" applyFont="1" applyFill="1" applyBorder="1" applyAlignment="1">
      <alignment vertical="top" wrapText="1"/>
    </xf>
    <xf numFmtId="0" fontId="35" fillId="7" borderId="34" xfId="0" applyFont="1" applyFill="1" applyBorder="1" applyAlignment="1">
      <alignment vertical="top" wrapText="1"/>
    </xf>
    <xf numFmtId="4" fontId="36" fillId="0" borderId="0" xfId="0" applyNumberFormat="1" applyFont="1"/>
    <xf numFmtId="0" fontId="21" fillId="2" borderId="17" xfId="0" applyFont="1" applyFill="1" applyBorder="1" applyAlignment="1">
      <alignment vertical="top" wrapText="1"/>
    </xf>
    <xf numFmtId="4" fontId="29" fillId="2" borderId="18" xfId="0" applyNumberFormat="1" applyFont="1" applyFill="1" applyBorder="1" applyAlignment="1">
      <alignment horizontal="center" vertical="top" wrapText="1"/>
    </xf>
    <xf numFmtId="0" fontId="23" fillId="2" borderId="10" xfId="0" applyFont="1" applyFill="1" applyBorder="1" applyAlignment="1">
      <alignment horizontal="center" vertical="center" wrapText="1"/>
    </xf>
    <xf numFmtId="4" fontId="0" fillId="0" borderId="0" xfId="0" applyNumberFormat="1"/>
    <xf numFmtId="49" fontId="33" fillId="2" borderId="13" xfId="0" applyNumberFormat="1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vertical="top" wrapText="1"/>
    </xf>
    <xf numFmtId="4" fontId="26" fillId="8" borderId="23" xfId="0" applyNumberFormat="1" applyFont="1" applyFill="1" applyBorder="1" applyAlignment="1">
      <alignment horizontal="center" vertical="center" wrapText="1"/>
    </xf>
    <xf numFmtId="0" fontId="21" fillId="6" borderId="21" xfId="0" applyFont="1" applyFill="1" applyBorder="1" applyAlignment="1">
      <alignment vertical="top" wrapText="1"/>
    </xf>
    <xf numFmtId="0" fontId="21" fillId="2" borderId="10" xfId="0" applyFont="1" applyFill="1" applyBorder="1" applyAlignment="1">
      <alignment vertical="top" wrapText="1"/>
    </xf>
    <xf numFmtId="4" fontId="26" fillId="2" borderId="23" xfId="0" applyNumberFormat="1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vertical="top" wrapText="1"/>
    </xf>
    <xf numFmtId="4" fontId="34" fillId="2" borderId="11" xfId="0" applyNumberFormat="1" applyFont="1" applyFill="1" applyBorder="1" applyAlignment="1">
      <alignment horizontal="center" vertical="top" wrapText="1"/>
    </xf>
    <xf numFmtId="0" fontId="27" fillId="2" borderId="37" xfId="0" applyFont="1" applyFill="1" applyBorder="1" applyAlignment="1">
      <alignment horizontal="center" vertical="top" wrapText="1"/>
    </xf>
    <xf numFmtId="0" fontId="21" fillId="6" borderId="17" xfId="0" applyFont="1" applyFill="1" applyBorder="1" applyAlignment="1">
      <alignment vertical="top" wrapText="1"/>
    </xf>
    <xf numFmtId="0" fontId="39" fillId="6" borderId="17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vertical="top" wrapText="1"/>
    </xf>
    <xf numFmtId="0" fontId="39" fillId="6" borderId="13" xfId="0" applyFont="1" applyFill="1" applyBorder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top" wrapText="1"/>
    </xf>
    <xf numFmtId="0" fontId="39" fillId="6" borderId="10" xfId="0" applyFont="1" applyFill="1" applyBorder="1" applyAlignment="1">
      <alignment horizontal="center" vertical="center" wrapText="1"/>
    </xf>
    <xf numFmtId="0" fontId="39" fillId="2" borderId="17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top" wrapText="1"/>
    </xf>
    <xf numFmtId="0" fontId="39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top" wrapText="1"/>
    </xf>
    <xf numFmtId="0" fontId="39" fillId="2" borderId="10" xfId="0" applyFont="1" applyFill="1" applyBorder="1" applyAlignment="1">
      <alignment horizontal="center" vertical="center" wrapText="1"/>
    </xf>
    <xf numFmtId="4" fontId="26" fillId="2" borderId="23" xfId="0" applyNumberFormat="1" applyFont="1" applyFill="1" applyBorder="1" applyAlignment="1">
      <alignment horizontal="center" vertical="top" wrapText="1"/>
    </xf>
    <xf numFmtId="0" fontId="23" fillId="2" borderId="38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vertical="top" wrapText="1"/>
    </xf>
    <xf numFmtId="0" fontId="27" fillId="4" borderId="23" xfId="0" applyFont="1" applyFill="1" applyBorder="1" applyAlignment="1">
      <alignment horizontal="center" vertical="top" wrapText="1"/>
    </xf>
    <xf numFmtId="0" fontId="21" fillId="4" borderId="10" xfId="0" applyFont="1" applyFill="1" applyBorder="1" applyAlignment="1">
      <alignment vertical="top" wrapText="1"/>
    </xf>
    <xf numFmtId="0" fontId="27" fillId="0" borderId="23" xfId="0" applyFont="1" applyFill="1" applyBorder="1" applyAlignment="1">
      <alignment horizontal="center" vertical="top" wrapText="1"/>
    </xf>
    <xf numFmtId="4" fontId="29" fillId="2" borderId="11" xfId="0" applyNumberFormat="1" applyFont="1" applyFill="1" applyBorder="1" applyAlignment="1">
      <alignment horizontal="center" vertical="justify" wrapText="1"/>
    </xf>
    <xf numFmtId="0" fontId="41" fillId="2" borderId="30" xfId="0" applyFont="1" applyFill="1" applyBorder="1" applyAlignment="1">
      <alignment horizontal="left" vertical="top" wrapText="1"/>
    </xf>
    <xf numFmtId="0" fontId="30" fillId="2" borderId="10" xfId="0" applyFont="1" applyFill="1" applyBorder="1" applyAlignment="1">
      <alignment vertical="top" wrapText="1"/>
    </xf>
    <xf numFmtId="0" fontId="28" fillId="2" borderId="17" xfId="0" applyFont="1" applyFill="1" applyBorder="1" applyAlignment="1">
      <alignment horizontal="center" vertical="center" wrapText="1"/>
    </xf>
    <xf numFmtId="0" fontId="41" fillId="2" borderId="13" xfId="0" applyFont="1" applyFill="1" applyBorder="1" applyAlignment="1">
      <alignment horizontal="left" vertical="top" wrapText="1"/>
    </xf>
    <xf numFmtId="4" fontId="44" fillId="0" borderId="0" xfId="0" applyNumberFormat="1" applyFont="1"/>
    <xf numFmtId="4" fontId="45" fillId="0" borderId="0" xfId="0" applyNumberFormat="1" applyFont="1"/>
    <xf numFmtId="4" fontId="46" fillId="0" borderId="0" xfId="0" applyNumberFormat="1" applyFont="1"/>
    <xf numFmtId="0" fontId="47" fillId="0" borderId="0" xfId="0" applyFont="1"/>
    <xf numFmtId="4" fontId="0" fillId="2" borderId="0" xfId="0" applyNumberFormat="1" applyFill="1"/>
    <xf numFmtId="0" fontId="23" fillId="0" borderId="13" xfId="0" applyFont="1" applyFill="1" applyBorder="1" applyAlignment="1">
      <alignment horizontal="center" vertical="center" wrapText="1"/>
    </xf>
    <xf numFmtId="49" fontId="23" fillId="2" borderId="12" xfId="0" applyNumberFormat="1" applyFont="1" applyFill="1" applyBorder="1" applyAlignment="1">
      <alignment horizontal="left" vertical="center" wrapText="1"/>
    </xf>
    <xf numFmtId="49" fontId="23" fillId="2" borderId="14" xfId="0" applyNumberFormat="1" applyFont="1" applyFill="1" applyBorder="1" applyAlignment="1">
      <alignment vertical="center" wrapText="1"/>
    </xf>
    <xf numFmtId="49" fontId="49" fillId="2" borderId="14" xfId="0" applyNumberFormat="1" applyFont="1" applyFill="1" applyBorder="1" applyAlignment="1">
      <alignment vertical="center" wrapText="1"/>
    </xf>
    <xf numFmtId="0" fontId="39" fillId="4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vertical="center" wrapText="1"/>
    </xf>
    <xf numFmtId="0" fontId="23" fillId="0" borderId="17" xfId="0" applyFont="1" applyFill="1" applyBorder="1" applyAlignment="1">
      <alignment horizontal="center" vertical="center" wrapText="1"/>
    </xf>
    <xf numFmtId="49" fontId="23" fillId="0" borderId="12" xfId="0" applyNumberFormat="1" applyFont="1" applyBorder="1" applyAlignment="1">
      <alignment vertical="center" wrapText="1"/>
    </xf>
    <xf numFmtId="0" fontId="21" fillId="4" borderId="17" xfId="0" applyFont="1" applyFill="1" applyBorder="1" applyAlignment="1">
      <alignment vertical="top" wrapText="1"/>
    </xf>
    <xf numFmtId="0" fontId="21" fillId="4" borderId="17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vertical="center" wrapText="1"/>
    </xf>
    <xf numFmtId="49" fontId="21" fillId="0" borderId="19" xfId="0" applyNumberFormat="1" applyFont="1" applyBorder="1" applyAlignment="1">
      <alignment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vertical="top" wrapText="1"/>
    </xf>
    <xf numFmtId="0" fontId="27" fillId="2" borderId="24" xfId="0" applyFont="1" applyFill="1" applyBorder="1" applyAlignment="1">
      <alignment horizontal="center" vertical="top" wrapText="1"/>
    </xf>
    <xf numFmtId="0" fontId="24" fillId="2" borderId="17" xfId="0" applyFont="1" applyFill="1" applyBorder="1" applyAlignment="1">
      <alignment vertical="top" wrapText="1"/>
    </xf>
    <xf numFmtId="0" fontId="39" fillId="4" borderId="17" xfId="0" applyFont="1" applyFill="1" applyBorder="1" applyAlignment="1">
      <alignment vertical="center" wrapText="1"/>
    </xf>
    <xf numFmtId="0" fontId="24" fillId="2" borderId="23" xfId="0" applyFont="1" applyFill="1" applyBorder="1" applyAlignment="1">
      <alignment horizontal="center" vertical="top" wrapText="1"/>
    </xf>
    <xf numFmtId="0" fontId="24" fillId="2" borderId="16" xfId="0" applyFont="1" applyFill="1" applyBorder="1" applyAlignment="1">
      <alignment horizontal="left" vertical="top" wrapText="1"/>
    </xf>
    <xf numFmtId="0" fontId="23" fillId="2" borderId="12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top" wrapText="1"/>
    </xf>
    <xf numFmtId="49" fontId="23" fillId="0" borderId="10" xfId="0" applyNumberFormat="1" applyFont="1" applyFill="1" applyBorder="1" applyAlignment="1">
      <alignment horizontal="center" vertical="center" wrapText="1"/>
    </xf>
    <xf numFmtId="49" fontId="21" fillId="0" borderId="13" xfId="0" applyNumberFormat="1" applyFont="1" applyFill="1" applyBorder="1" applyAlignment="1">
      <alignment horizontal="center" vertical="center" wrapText="1"/>
    </xf>
    <xf numFmtId="4" fontId="26" fillId="0" borderId="23" xfId="0" applyNumberFormat="1" applyFont="1" applyFill="1" applyBorder="1" applyAlignment="1">
      <alignment horizontal="center" vertical="top" wrapText="1"/>
    </xf>
    <xf numFmtId="0" fontId="23" fillId="0" borderId="23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top" wrapText="1"/>
    </xf>
    <xf numFmtId="0" fontId="23" fillId="0" borderId="30" xfId="0" applyFont="1" applyFill="1" applyBorder="1" applyAlignment="1">
      <alignment horizontal="center" vertical="center" wrapText="1"/>
    </xf>
    <xf numFmtId="49" fontId="23" fillId="0" borderId="13" xfId="0" applyNumberFormat="1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49" fontId="23" fillId="0" borderId="19" xfId="0" applyNumberFormat="1" applyFont="1" applyFill="1" applyBorder="1" applyAlignment="1">
      <alignment horizontal="center" vertical="center" wrapText="1"/>
    </xf>
    <xf numFmtId="49" fontId="21" fillId="0" borderId="19" xfId="0" applyNumberFormat="1" applyFont="1" applyFill="1" applyBorder="1" applyAlignment="1">
      <alignment horizontal="center" vertical="center" wrapText="1"/>
    </xf>
    <xf numFmtId="0" fontId="21" fillId="7" borderId="40" xfId="0" applyFont="1" applyFill="1" applyBorder="1" applyAlignment="1">
      <alignment horizontal="left" vertical="center" wrapText="1"/>
    </xf>
    <xf numFmtId="0" fontId="21" fillId="7" borderId="24" xfId="0" applyFont="1" applyFill="1" applyBorder="1" applyAlignment="1">
      <alignment vertical="center" wrapText="1"/>
    </xf>
    <xf numFmtId="0" fontId="35" fillId="7" borderId="24" xfId="0" applyFont="1" applyFill="1" applyBorder="1" applyAlignment="1">
      <alignment vertical="top" wrapText="1"/>
    </xf>
    <xf numFmtId="4" fontId="18" fillId="7" borderId="24" xfId="0" applyNumberFormat="1" applyFont="1" applyFill="1" applyBorder="1" applyAlignment="1">
      <alignment horizontal="center" vertical="center" wrapText="1"/>
    </xf>
    <xf numFmtId="0" fontId="35" fillId="7" borderId="41" xfId="0" applyFont="1" applyFill="1" applyBorder="1" applyAlignment="1">
      <alignment vertical="top" wrapText="1"/>
    </xf>
    <xf numFmtId="4" fontId="52" fillId="0" borderId="0" xfId="0" applyNumberFormat="1" applyFont="1"/>
    <xf numFmtId="0" fontId="21" fillId="2" borderId="13" xfId="0" applyFont="1" applyFill="1" applyBorder="1" applyAlignment="1">
      <alignment horizontal="center" vertical="top" wrapText="1"/>
    </xf>
    <xf numFmtId="0" fontId="23" fillId="6" borderId="42" xfId="0" applyFont="1" applyFill="1" applyBorder="1" applyAlignment="1">
      <alignment horizontal="left" vertical="center" wrapText="1"/>
    </xf>
    <xf numFmtId="4" fontId="29" fillId="6" borderId="18" xfId="0" applyNumberFormat="1" applyFont="1" applyFill="1" applyBorder="1" applyAlignment="1">
      <alignment horizontal="center" vertical="top" wrapText="1"/>
    </xf>
    <xf numFmtId="0" fontId="21" fillId="6" borderId="9" xfId="0" applyFont="1" applyFill="1" applyBorder="1" applyAlignment="1">
      <alignment horizontal="left" vertical="center" wrapText="1"/>
    </xf>
    <xf numFmtId="0" fontId="53" fillId="6" borderId="11" xfId="0" applyFont="1" applyFill="1" applyBorder="1" applyAlignment="1">
      <alignment horizontal="center" vertical="top" wrapText="1"/>
    </xf>
    <xf numFmtId="0" fontId="53" fillId="6" borderId="23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top" wrapText="1"/>
    </xf>
    <xf numFmtId="4" fontId="29" fillId="6" borderId="23" xfId="0" applyNumberFormat="1" applyFont="1" applyFill="1" applyBorder="1" applyAlignment="1">
      <alignment horizontal="center" vertical="top" wrapText="1"/>
    </xf>
    <xf numFmtId="0" fontId="23" fillId="6" borderId="10" xfId="0" applyFont="1" applyFill="1" applyBorder="1" applyAlignment="1">
      <alignment horizontal="center" vertical="top" wrapText="1"/>
    </xf>
    <xf numFmtId="0" fontId="27" fillId="6" borderId="23" xfId="0" applyFont="1" applyFill="1" applyBorder="1" applyAlignment="1">
      <alignment horizontal="center" vertical="top" wrapText="1"/>
    </xf>
    <xf numFmtId="0" fontId="50" fillId="6" borderId="13" xfId="0" applyFont="1" applyFill="1" applyBorder="1" applyAlignment="1">
      <alignment horizontal="center" vertical="top" wrapText="1"/>
    </xf>
    <xf numFmtId="0" fontId="21" fillId="7" borderId="15" xfId="0" applyFont="1" applyFill="1" applyBorder="1" applyAlignment="1">
      <alignment vertical="center" wrapText="1"/>
    </xf>
    <xf numFmtId="0" fontId="21" fillId="7" borderId="37" xfId="0" applyFont="1" applyFill="1" applyBorder="1" applyAlignment="1">
      <alignment vertical="center" wrapText="1"/>
    </xf>
    <xf numFmtId="0" fontId="35" fillId="7" borderId="11" xfId="0" applyFont="1" applyFill="1" applyBorder="1" applyAlignment="1">
      <alignment vertical="top" wrapText="1"/>
    </xf>
    <xf numFmtId="4" fontId="18" fillId="7" borderId="11" xfId="0" applyNumberFormat="1" applyFont="1" applyFill="1" applyBorder="1" applyAlignment="1">
      <alignment horizontal="center" vertical="center" wrapText="1"/>
    </xf>
    <xf numFmtId="0" fontId="35" fillId="7" borderId="43" xfId="0" applyFont="1" applyFill="1" applyBorder="1" applyAlignment="1">
      <alignment vertical="top" wrapText="1"/>
    </xf>
    <xf numFmtId="4" fontId="54" fillId="0" borderId="0" xfId="0" applyNumberFormat="1" applyFont="1"/>
    <xf numFmtId="4" fontId="34" fillId="0" borderId="11" xfId="0" applyNumberFormat="1" applyFont="1" applyFill="1" applyBorder="1" applyAlignment="1">
      <alignment horizontal="center" vertical="center" wrapText="1"/>
    </xf>
    <xf numFmtId="4" fontId="52" fillId="4" borderId="0" xfId="0" applyNumberFormat="1" applyFont="1" applyFill="1"/>
    <xf numFmtId="0" fontId="42" fillId="2" borderId="11" xfId="0" applyFont="1" applyFill="1" applyBorder="1" applyAlignment="1">
      <alignment horizontal="center" vertical="top" wrapText="1"/>
    </xf>
    <xf numFmtId="4" fontId="54" fillId="4" borderId="0" xfId="0" applyNumberFormat="1" applyFont="1" applyFill="1"/>
    <xf numFmtId="4" fontId="34" fillId="10" borderId="11" xfId="0" applyNumberFormat="1" applyFont="1" applyFill="1" applyBorder="1" applyAlignment="1">
      <alignment horizontal="center" vertical="center" wrapText="1"/>
    </xf>
    <xf numFmtId="0" fontId="21" fillId="7" borderId="44" xfId="0" applyFont="1" applyFill="1" applyBorder="1" applyAlignment="1">
      <alignment vertical="center" wrapText="1"/>
    </xf>
    <xf numFmtId="0" fontId="55" fillId="11" borderId="11" xfId="0" applyFont="1" applyFill="1" applyBorder="1" applyAlignment="1">
      <alignment vertical="center" wrapText="1"/>
    </xf>
    <xf numFmtId="0" fontId="56" fillId="11" borderId="11" xfId="0" applyFont="1" applyFill="1" applyBorder="1" applyAlignment="1">
      <alignment vertical="top" wrapText="1"/>
    </xf>
    <xf numFmtId="4" fontId="57" fillId="11" borderId="11" xfId="0" applyNumberFormat="1" applyFont="1" applyFill="1" applyBorder="1" applyAlignment="1">
      <alignment horizontal="center" vertical="center" wrapText="1"/>
    </xf>
    <xf numFmtId="4" fontId="58" fillId="11" borderId="11" xfId="0" applyNumberFormat="1" applyFont="1" applyFill="1" applyBorder="1" applyAlignment="1">
      <alignment vertical="top" wrapText="1"/>
    </xf>
    <xf numFmtId="0" fontId="56" fillId="11" borderId="43" xfId="0" applyFont="1" applyFill="1" applyBorder="1" applyAlignment="1">
      <alignment vertical="top" wrapText="1"/>
    </xf>
    <xf numFmtId="4" fontId="26" fillId="0" borderId="11" xfId="0" applyNumberFormat="1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vertical="center" wrapText="1"/>
    </xf>
    <xf numFmtId="0" fontId="59" fillId="0" borderId="4" xfId="0" applyFont="1" applyBorder="1" applyAlignment="1">
      <alignment vertical="center" wrapText="1"/>
    </xf>
    <xf numFmtId="0" fontId="59" fillId="0" borderId="0" xfId="0" applyFont="1" applyBorder="1" applyAlignment="1">
      <alignment vertical="center" wrapText="1"/>
    </xf>
    <xf numFmtId="0" fontId="59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 wrapText="1"/>
    </xf>
    <xf numFmtId="0" fontId="23" fillId="0" borderId="5" xfId="0" applyFont="1" applyBorder="1" applyAlignment="1">
      <alignment horizontal="right" vertical="center" wrapText="1"/>
    </xf>
    <xf numFmtId="0" fontId="35" fillId="0" borderId="4" xfId="0" applyFont="1" applyBorder="1" applyAlignment="1">
      <alignment vertical="top" wrapText="1"/>
    </xf>
    <xf numFmtId="0" fontId="35" fillId="0" borderId="0" xfId="0" applyFont="1" applyBorder="1" applyAlignment="1">
      <alignment vertical="top" wrapText="1"/>
    </xf>
    <xf numFmtId="0" fontId="0" fillId="0" borderId="0" xfId="0" applyBorder="1"/>
    <xf numFmtId="0" fontId="59" fillId="0" borderId="45" xfId="0" applyFont="1" applyBorder="1" applyAlignment="1">
      <alignment vertical="center" wrapText="1"/>
    </xf>
    <xf numFmtId="0" fontId="59" fillId="0" borderId="46" xfId="0" applyFont="1" applyBorder="1" applyAlignment="1">
      <alignment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right" vertical="center" wrapText="1"/>
    </xf>
    <xf numFmtId="0" fontId="23" fillId="0" borderId="47" xfId="0" applyFont="1" applyBorder="1" applyAlignment="1">
      <alignment horizontal="right" vertical="center" wrapText="1"/>
    </xf>
    <xf numFmtId="4" fontId="61" fillId="0" borderId="0" xfId="0" applyNumberFormat="1" applyFont="1"/>
    <xf numFmtId="4" fontId="62" fillId="0" borderId="0" xfId="0" applyNumberFormat="1" applyFont="1"/>
    <xf numFmtId="4" fontId="63" fillId="0" borderId="0" xfId="0" applyNumberFormat="1" applyFont="1"/>
    <xf numFmtId="4" fontId="64" fillId="0" borderId="0" xfId="0" applyNumberFormat="1" applyFont="1"/>
    <xf numFmtId="0" fontId="65" fillId="0" borderId="0" xfId="0" applyFont="1"/>
    <xf numFmtId="0" fontId="27" fillId="6" borderId="37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horizontal="left" vertical="top" wrapText="1"/>
    </xf>
    <xf numFmtId="0" fontId="23" fillId="6" borderId="13" xfId="0" applyFont="1" applyFill="1" applyBorder="1" applyAlignment="1">
      <alignment vertical="center" wrapText="1"/>
    </xf>
    <xf numFmtId="4" fontId="26" fillId="12" borderId="23" xfId="0" applyNumberFormat="1" applyFont="1" applyFill="1" applyBorder="1" applyAlignment="1">
      <alignment horizontal="center" vertical="top" wrapText="1"/>
    </xf>
    <xf numFmtId="0" fontId="15" fillId="2" borderId="0" xfId="0" applyFont="1" applyFill="1"/>
    <xf numFmtId="0" fontId="15" fillId="13" borderId="0" xfId="0" applyFont="1" applyFill="1"/>
    <xf numFmtId="4" fontId="26" fillId="14" borderId="11" xfId="0" applyNumberFormat="1" applyFont="1" applyFill="1" applyBorder="1" applyAlignment="1">
      <alignment horizontal="center" vertical="top" wrapText="1"/>
    </xf>
    <xf numFmtId="4" fontId="29" fillId="14" borderId="11" xfId="0" applyNumberFormat="1" applyFont="1" applyFill="1" applyBorder="1" applyAlignment="1">
      <alignment horizontal="center" vertical="top" wrapText="1"/>
    </xf>
    <xf numFmtId="4" fontId="29" fillId="14" borderId="13" xfId="0" applyNumberFormat="1" applyFont="1" applyFill="1" applyBorder="1" applyAlignment="1">
      <alignment horizontal="center" vertical="top" wrapText="1"/>
    </xf>
    <xf numFmtId="4" fontId="26" fillId="14" borderId="23" xfId="0" applyNumberFormat="1" applyFont="1" applyFill="1" applyBorder="1" applyAlignment="1">
      <alignment horizontal="center" vertical="center" wrapText="1"/>
    </xf>
    <xf numFmtId="0" fontId="71" fillId="6" borderId="24" xfId="0" applyFont="1" applyFill="1" applyBorder="1" applyAlignment="1">
      <alignment horizontal="center" vertical="top" wrapText="1"/>
    </xf>
    <xf numFmtId="4" fontId="26" fillId="6" borderId="23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0" fillId="10" borderId="0" xfId="0" applyFill="1"/>
    <xf numFmtId="0" fontId="70" fillId="0" borderId="0" xfId="0" applyFont="1"/>
    <xf numFmtId="0" fontId="24" fillId="6" borderId="12" xfId="0" applyFont="1" applyFill="1" applyBorder="1" applyAlignment="1">
      <alignment horizontal="center" vertical="center" wrapText="1"/>
    </xf>
    <xf numFmtId="0" fontId="41" fillId="6" borderId="30" xfId="0" applyFont="1" applyFill="1" applyBorder="1" applyAlignment="1">
      <alignment horizontal="left" vertical="top" wrapText="1"/>
    </xf>
    <xf numFmtId="0" fontId="23" fillId="6" borderId="19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23" fillId="6" borderId="17" xfId="0" applyFont="1" applyFill="1" applyBorder="1" applyAlignment="1">
      <alignment horizontal="center" vertical="center" wrapText="1"/>
    </xf>
    <xf numFmtId="49" fontId="38" fillId="6" borderId="17" xfId="0" applyNumberFormat="1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vertical="top" wrapText="1"/>
    </xf>
    <xf numFmtId="0" fontId="12" fillId="0" borderId="0" xfId="0" applyFont="1"/>
    <xf numFmtId="0" fontId="31" fillId="15" borderId="11" xfId="0" applyFont="1" applyFill="1" applyBorder="1" applyAlignment="1">
      <alignment horizontal="center" vertical="top" wrapText="1"/>
    </xf>
    <xf numFmtId="4" fontId="26" fillId="14" borderId="23" xfId="0" applyNumberFormat="1" applyFont="1" applyFill="1" applyBorder="1" applyAlignment="1">
      <alignment horizontal="center" vertical="top" wrapText="1"/>
    </xf>
    <xf numFmtId="0" fontId="72" fillId="0" borderId="0" xfId="0" applyFont="1"/>
    <xf numFmtId="0" fontId="24" fillId="2" borderId="13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left" vertical="top" wrapText="1"/>
    </xf>
    <xf numFmtId="0" fontId="30" fillId="2" borderId="17" xfId="0" applyFont="1" applyFill="1" applyBorder="1" applyAlignment="1">
      <alignment horizontal="left" vertical="top" wrapText="1"/>
    </xf>
    <xf numFmtId="0" fontId="25" fillId="2" borderId="17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49" fontId="24" fillId="2" borderId="19" xfId="0" applyNumberFormat="1" applyFont="1" applyFill="1" applyBorder="1" applyAlignment="1">
      <alignment horizontal="left" vertical="top" wrapText="1"/>
    </xf>
    <xf numFmtId="49" fontId="24" fillId="2" borderId="14" xfId="0" applyNumberFormat="1" applyFont="1" applyFill="1" applyBorder="1" applyAlignment="1">
      <alignment horizontal="left" vertical="top" wrapText="1"/>
    </xf>
    <xf numFmtId="4" fontId="34" fillId="6" borderId="11" xfId="0" applyNumberFormat="1" applyFont="1" applyFill="1" applyBorder="1" applyAlignment="1">
      <alignment horizontal="center" vertical="top" wrapText="1"/>
    </xf>
    <xf numFmtId="4" fontId="76" fillId="2" borderId="11" xfId="0" applyNumberFormat="1" applyFont="1" applyFill="1" applyBorder="1" applyAlignment="1">
      <alignment horizontal="center" vertical="top" wrapText="1"/>
    </xf>
    <xf numFmtId="0" fontId="78" fillId="6" borderId="11" xfId="0" applyFont="1" applyFill="1" applyBorder="1" applyAlignment="1">
      <alignment horizontal="center" vertical="top" wrapText="1"/>
    </xf>
    <xf numFmtId="4" fontId="76" fillId="14" borderId="11" xfId="0" applyNumberFormat="1" applyFont="1" applyFill="1" applyBorder="1" applyAlignment="1">
      <alignment horizontal="center" vertical="top" wrapText="1"/>
    </xf>
    <xf numFmtId="49" fontId="21" fillId="6" borderId="14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25" fillId="6" borderId="11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69" fillId="6" borderId="17" xfId="0" applyFont="1" applyFill="1" applyBorder="1" applyAlignment="1">
      <alignment horizontal="center" vertical="center" wrapText="1"/>
    </xf>
    <xf numFmtId="49" fontId="23" fillId="6" borderId="12" xfId="0" applyNumberFormat="1" applyFont="1" applyFill="1" applyBorder="1" applyAlignment="1">
      <alignment vertical="center" wrapText="1"/>
    </xf>
    <xf numFmtId="0" fontId="50" fillId="6" borderId="13" xfId="0" applyFont="1" applyFill="1" applyBorder="1" applyAlignment="1">
      <alignment horizontal="center" vertical="center" wrapText="1"/>
    </xf>
    <xf numFmtId="49" fontId="48" fillId="6" borderId="14" xfId="0" applyNumberFormat="1" applyFont="1" applyFill="1" applyBorder="1" applyAlignment="1">
      <alignment vertical="center" wrapText="1"/>
    </xf>
    <xf numFmtId="4" fontId="26" fillId="14" borderId="18" xfId="0" applyNumberFormat="1" applyFont="1" applyFill="1" applyBorder="1" applyAlignment="1">
      <alignment horizontal="center" vertical="top" wrapText="1"/>
    </xf>
    <xf numFmtId="4" fontId="40" fillId="14" borderId="13" xfId="0" applyNumberFormat="1" applyFont="1" applyFill="1" applyBorder="1" applyAlignment="1">
      <alignment horizontal="center" vertical="top" wrapText="1"/>
    </xf>
    <xf numFmtId="0" fontId="23" fillId="6" borderId="11" xfId="0" applyFont="1" applyFill="1" applyBorder="1" applyAlignment="1">
      <alignment horizontal="center" vertical="center" wrapText="1"/>
    </xf>
    <xf numFmtId="4" fontId="26" fillId="6" borderId="11" xfId="0" applyNumberFormat="1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center" wrapText="1"/>
    </xf>
    <xf numFmtId="0" fontId="31" fillId="6" borderId="11" xfId="0" applyFont="1" applyFill="1" applyBorder="1" applyAlignment="1">
      <alignment horizontal="center" vertical="top" wrapText="1"/>
    </xf>
    <xf numFmtId="0" fontId="21" fillId="6" borderId="11" xfId="0" applyFont="1" applyFill="1" applyBorder="1" applyAlignment="1">
      <alignment horizontal="center" vertical="center" wrapText="1"/>
    </xf>
    <xf numFmtId="0" fontId="27" fillId="6" borderId="10" xfId="0" applyFont="1" applyFill="1" applyBorder="1" applyAlignment="1">
      <alignment horizontal="center" vertical="top" wrapText="1"/>
    </xf>
    <xf numFmtId="4" fontId="26" fillId="16" borderId="10" xfId="0" applyNumberFormat="1" applyFont="1" applyFill="1" applyBorder="1" applyAlignment="1">
      <alignment horizontal="center" vertical="top" wrapText="1"/>
    </xf>
    <xf numFmtId="0" fontId="23" fillId="6" borderId="13" xfId="0" applyFont="1" applyFill="1" applyBorder="1" applyAlignment="1">
      <alignment horizontal="center" vertical="center" wrapText="1"/>
    </xf>
    <xf numFmtId="4" fontId="79" fillId="2" borderId="11" xfId="0" applyNumberFormat="1" applyFont="1" applyFill="1" applyBorder="1" applyAlignment="1">
      <alignment horizontal="center" vertical="top" wrapText="1"/>
    </xf>
    <xf numFmtId="0" fontId="23" fillId="6" borderId="38" xfId="0" applyFont="1" applyFill="1" applyBorder="1" applyAlignment="1">
      <alignment horizontal="center" vertical="center" wrapText="1"/>
    </xf>
    <xf numFmtId="0" fontId="9" fillId="0" borderId="0" xfId="0" applyFont="1"/>
    <xf numFmtId="0" fontId="32" fillId="0" borderId="0" xfId="0" applyFont="1" applyFill="1"/>
    <xf numFmtId="4" fontId="35" fillId="0" borderId="0" xfId="0" applyNumberFormat="1" applyFont="1" applyBorder="1" applyAlignment="1">
      <alignment vertical="top" wrapText="1"/>
    </xf>
    <xf numFmtId="0" fontId="39" fillId="2" borderId="13" xfId="0" applyFont="1" applyFill="1" applyBorder="1" applyAlignment="1">
      <alignment vertical="center" wrapText="1"/>
    </xf>
    <xf numFmtId="0" fontId="23" fillId="6" borderId="16" xfId="0" applyFont="1" applyFill="1" applyBorder="1" applyAlignment="1">
      <alignment horizontal="left" vertical="top" wrapText="1"/>
    </xf>
    <xf numFmtId="0" fontId="28" fillId="6" borderId="13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left" vertical="top" wrapText="1"/>
    </xf>
    <xf numFmtId="0" fontId="23" fillId="6" borderId="12" xfId="0" applyFont="1" applyFill="1" applyBorder="1" applyAlignment="1">
      <alignment horizontal="center" vertical="center" wrapText="1"/>
    </xf>
    <xf numFmtId="0" fontId="41" fillId="6" borderId="16" xfId="0" applyFont="1" applyFill="1" applyBorder="1" applyAlignment="1">
      <alignment horizontal="left" vertical="top" wrapText="1"/>
    </xf>
    <xf numFmtId="49" fontId="23" fillId="6" borderId="14" xfId="0" applyNumberFormat="1" applyFont="1" applyFill="1" applyBorder="1" applyAlignment="1">
      <alignment vertical="center" wrapText="1"/>
    </xf>
    <xf numFmtId="0" fontId="39" fillId="6" borderId="13" xfId="0" applyFont="1" applyFill="1" applyBorder="1" applyAlignment="1">
      <alignment vertical="center" wrapText="1"/>
    </xf>
    <xf numFmtId="0" fontId="8" fillId="0" borderId="0" xfId="0" applyFont="1"/>
    <xf numFmtId="0" fontId="7" fillId="0" borderId="0" xfId="0" applyFont="1"/>
    <xf numFmtId="0" fontId="21" fillId="15" borderId="17" xfId="0" applyFont="1" applyFill="1" applyBorder="1" applyAlignment="1">
      <alignment vertical="top" wrapText="1"/>
    </xf>
    <xf numFmtId="0" fontId="39" fillId="15" borderId="17" xfId="0" applyFont="1" applyFill="1" applyBorder="1" applyAlignment="1">
      <alignment horizontal="center" vertical="center" wrapText="1"/>
    </xf>
    <xf numFmtId="0" fontId="21" fillId="15" borderId="13" xfId="0" applyFont="1" applyFill="1" applyBorder="1" applyAlignment="1">
      <alignment vertical="top" wrapText="1"/>
    </xf>
    <xf numFmtId="0" fontId="27" fillId="15" borderId="37" xfId="0" applyFont="1" applyFill="1" applyBorder="1" applyAlignment="1">
      <alignment horizontal="center" vertical="top" wrapText="1"/>
    </xf>
    <xf numFmtId="0" fontId="23" fillId="2" borderId="17" xfId="0" applyFont="1" applyFill="1" applyBorder="1" applyAlignment="1">
      <alignment horizontal="center" vertical="top" wrapText="1"/>
    </xf>
    <xf numFmtId="49" fontId="23" fillId="6" borderId="12" xfId="0" applyNumberFormat="1" applyFont="1" applyFill="1" applyBorder="1" applyAlignment="1">
      <alignment horizontal="center" vertical="center" wrapText="1"/>
    </xf>
    <xf numFmtId="0" fontId="41" fillId="2" borderId="17" xfId="0" applyFont="1" applyFill="1" applyBorder="1" applyAlignment="1">
      <alignment horizontal="left" vertical="top" wrapText="1"/>
    </xf>
    <xf numFmtId="164" fontId="26" fillId="2" borderId="10" xfId="0" applyNumberFormat="1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top" wrapText="1"/>
    </xf>
    <xf numFmtId="0" fontId="6" fillId="0" borderId="0" xfId="0" applyFont="1"/>
    <xf numFmtId="4" fontId="29" fillId="14" borderId="11" xfId="0" applyNumberFormat="1" applyFont="1" applyFill="1" applyBorder="1" applyAlignment="1">
      <alignment horizontal="center" vertical="justify" wrapText="1"/>
    </xf>
    <xf numFmtId="0" fontId="24" fillId="2" borderId="14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28" fillId="2" borderId="10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49" fontId="28" fillId="2" borderId="17" xfId="0" applyNumberFormat="1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vertical="top" wrapText="1"/>
    </xf>
    <xf numFmtId="4" fontId="34" fillId="2" borderId="23" xfId="0" applyNumberFormat="1" applyFont="1" applyFill="1" applyBorder="1" applyAlignment="1">
      <alignment horizontal="center" vertical="top" wrapText="1"/>
    </xf>
    <xf numFmtId="0" fontId="23" fillId="2" borderId="20" xfId="0" applyFont="1" applyFill="1" applyBorder="1" applyAlignment="1">
      <alignment vertical="top" wrapText="1"/>
    </xf>
    <xf numFmtId="0" fontId="23" fillId="2" borderId="29" xfId="0" applyFont="1" applyFill="1" applyBorder="1" applyAlignment="1">
      <alignment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4" fontId="0" fillId="0" borderId="5" xfId="0" applyNumberFormat="1" applyBorder="1"/>
    <xf numFmtId="0" fontId="41" fillId="6" borderId="13" xfId="0" applyFont="1" applyFill="1" applyBorder="1" applyAlignment="1">
      <alignment horizontal="left" vertical="top" wrapText="1"/>
    </xf>
    <xf numFmtId="0" fontId="1" fillId="2" borderId="0" xfId="0" applyFont="1" applyFill="1"/>
    <xf numFmtId="0" fontId="43" fillId="6" borderId="0" xfId="0" applyFont="1" applyFill="1" applyAlignment="1">
      <alignment wrapText="1"/>
    </xf>
    <xf numFmtId="4" fontId="29" fillId="6" borderId="11" xfId="0" applyNumberFormat="1" applyFont="1" applyFill="1" applyBorder="1" applyAlignment="1">
      <alignment horizontal="center" vertical="justify" wrapText="1"/>
    </xf>
    <xf numFmtId="0" fontId="30" fillId="0" borderId="10" xfId="0" applyFont="1" applyFill="1" applyBorder="1" applyAlignment="1">
      <alignment vertical="top" wrapText="1"/>
    </xf>
    <xf numFmtId="0" fontId="21" fillId="0" borderId="13" xfId="0" applyFont="1" applyFill="1" applyBorder="1" applyAlignment="1">
      <alignment vertical="top" wrapText="1"/>
    </xf>
    <xf numFmtId="0" fontId="24" fillId="0" borderId="10" xfId="0" applyFont="1" applyFill="1" applyBorder="1" applyAlignment="1">
      <alignment vertical="top" wrapText="1"/>
    </xf>
    <xf numFmtId="49" fontId="57" fillId="0" borderId="5" xfId="0" applyNumberFormat="1" applyFont="1" applyBorder="1" applyAlignment="1">
      <alignment horizontal="right" vertical="center" wrapText="1"/>
    </xf>
    <xf numFmtId="0" fontId="28" fillId="2" borderId="13" xfId="0" applyFont="1" applyFill="1" applyBorder="1" applyAlignment="1">
      <alignment horizontal="center" vertical="center" wrapText="1"/>
    </xf>
    <xf numFmtId="4" fontId="79" fillId="2" borderId="23" xfId="0" applyNumberFormat="1" applyFont="1" applyFill="1" applyBorder="1" applyAlignment="1">
      <alignment horizontal="center" vertical="top" wrapText="1"/>
    </xf>
    <xf numFmtId="0" fontId="41" fillId="2" borderId="17" xfId="0" applyFont="1" applyFill="1" applyBorder="1" applyAlignment="1">
      <alignment horizontal="left" vertical="top" wrapText="1"/>
    </xf>
    <xf numFmtId="4" fontId="29" fillId="14" borderId="18" xfId="0" applyNumberFormat="1" applyFont="1" applyFill="1" applyBorder="1" applyAlignment="1">
      <alignment horizontal="center" vertical="top" wrapText="1"/>
    </xf>
    <xf numFmtId="4" fontId="34" fillId="14" borderId="11" xfId="0" applyNumberFormat="1" applyFont="1" applyFill="1" applyBorder="1" applyAlignment="1">
      <alignment horizontal="center" vertical="top" wrapText="1"/>
    </xf>
    <xf numFmtId="4" fontId="26" fillId="16" borderId="11" xfId="0" applyNumberFormat="1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vertical="top" wrapText="1"/>
    </xf>
    <xf numFmtId="0" fontId="23" fillId="2" borderId="30" xfId="0" applyFont="1" applyFill="1" applyBorder="1" applyAlignment="1">
      <alignment vertical="top" wrapText="1"/>
    </xf>
    <xf numFmtId="4" fontId="26" fillId="14" borderId="11" xfId="0" applyNumberFormat="1" applyFont="1" applyFill="1" applyBorder="1" applyAlignment="1">
      <alignment horizontal="center" vertical="justify" wrapText="1"/>
    </xf>
    <xf numFmtId="4" fontId="26" fillId="16" borderId="18" xfId="0" applyNumberFormat="1" applyFont="1" applyFill="1" applyBorder="1" applyAlignment="1">
      <alignment horizontal="center" vertical="top" wrapTex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vertical="center" wrapText="1"/>
    </xf>
    <xf numFmtId="49" fontId="23" fillId="2" borderId="25" xfId="0" applyNumberFormat="1" applyFont="1" applyFill="1" applyBorder="1" applyAlignment="1">
      <alignment vertical="center" wrapText="1"/>
    </xf>
    <xf numFmtId="0" fontId="28" fillId="2" borderId="13" xfId="0" applyFont="1" applyFill="1" applyBorder="1" applyAlignment="1">
      <alignment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41" fillId="6" borderId="13" xfId="0" applyFont="1" applyFill="1" applyBorder="1" applyAlignment="1">
      <alignment horizontal="left" vertical="top" wrapText="1"/>
    </xf>
    <xf numFmtId="4" fontId="26" fillId="2" borderId="10" xfId="0" applyNumberFormat="1" applyFont="1" applyFill="1" applyBorder="1" applyAlignment="1">
      <alignment horizontal="center" vertical="top" wrapText="1"/>
    </xf>
    <xf numFmtId="4" fontId="26" fillId="6" borderId="10" xfId="0" applyNumberFormat="1" applyFont="1" applyFill="1" applyBorder="1" applyAlignment="1">
      <alignment horizontal="center" vertical="center" wrapText="1"/>
    </xf>
    <xf numFmtId="0" fontId="30" fillId="6" borderId="19" xfId="0" applyFont="1" applyFill="1" applyBorder="1" applyAlignment="1">
      <alignment horizontal="center" vertical="center" wrapText="1"/>
    </xf>
    <xf numFmtId="0" fontId="24" fillId="6" borderId="19" xfId="0" applyFont="1" applyFill="1" applyBorder="1" applyAlignment="1">
      <alignment horizontal="center" vertical="center" wrapText="1"/>
    </xf>
    <xf numFmtId="4" fontId="26" fillId="16" borderId="23" xfId="0" applyNumberFormat="1" applyFont="1" applyFill="1" applyBorder="1" applyAlignment="1">
      <alignment horizontal="center" vertical="center" wrapText="1"/>
    </xf>
    <xf numFmtId="0" fontId="59" fillId="6" borderId="0" xfId="0" applyFont="1" applyFill="1" applyBorder="1" applyAlignment="1">
      <alignment horizontal="left" vertical="top" wrapText="1"/>
    </xf>
    <xf numFmtId="49" fontId="24" fillId="2" borderId="25" xfId="0" applyNumberFormat="1" applyFont="1" applyFill="1" applyBorder="1" applyAlignment="1">
      <alignment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left" vertical="top" wrapText="1"/>
    </xf>
    <xf numFmtId="4" fontId="29" fillId="16" borderId="11" xfId="0" applyNumberFormat="1" applyFont="1" applyFill="1" applyBorder="1" applyAlignment="1">
      <alignment horizontal="center" vertical="top" wrapText="1"/>
    </xf>
    <xf numFmtId="4" fontId="26" fillId="2" borderId="11" xfId="0" applyNumberFormat="1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left" vertical="top" wrapText="1"/>
    </xf>
    <xf numFmtId="0" fontId="23" fillId="2" borderId="13" xfId="0" applyFont="1" applyFill="1" applyBorder="1" applyAlignment="1">
      <alignment horizontal="center" vertical="top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left" vertical="top" wrapText="1"/>
    </xf>
    <xf numFmtId="0" fontId="23" fillId="2" borderId="17" xfId="0" applyFont="1" applyFill="1" applyBorder="1" applyAlignment="1">
      <alignment horizontal="center" vertical="center" wrapText="1"/>
    </xf>
    <xf numFmtId="0" fontId="51" fillId="2" borderId="20" xfId="0" applyFont="1" applyFill="1" applyBorder="1" applyAlignment="1">
      <alignment horizontal="left" vertical="top" wrapText="1"/>
    </xf>
    <xf numFmtId="4" fontId="0" fillId="10" borderId="0" xfId="0" applyNumberFormat="1" applyFill="1"/>
    <xf numFmtId="0" fontId="23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left" vertical="top" wrapText="1"/>
    </xf>
    <xf numFmtId="0" fontId="21" fillId="2" borderId="18" xfId="0" applyFont="1" applyFill="1" applyBorder="1" applyAlignment="1">
      <alignment horizontal="left" vertical="top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left" vertical="center" wrapText="1"/>
    </xf>
    <xf numFmtId="0" fontId="24" fillId="2" borderId="14" xfId="0" applyFont="1" applyFill="1" applyBorder="1" applyAlignment="1">
      <alignment horizontal="left" vertical="center" wrapTex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49" fontId="23" fillId="2" borderId="19" xfId="0" applyNumberFormat="1" applyFont="1" applyFill="1" applyBorder="1" applyAlignment="1">
      <alignment horizontal="center" vertical="center" wrapText="1"/>
    </xf>
    <xf numFmtId="49" fontId="23" fillId="2" borderId="14" xfId="0" applyNumberFormat="1" applyFont="1" applyFill="1" applyBorder="1" applyAlignment="1">
      <alignment horizontal="center" vertical="center" wrapText="1"/>
    </xf>
    <xf numFmtId="49" fontId="23" fillId="6" borderId="19" xfId="0" applyNumberFormat="1" applyFont="1" applyFill="1" applyBorder="1" applyAlignment="1">
      <alignment horizontal="center" vertical="center" wrapText="1"/>
    </xf>
    <xf numFmtId="49" fontId="23" fillId="6" borderId="14" xfId="0" applyNumberFormat="1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top" wrapText="1"/>
    </xf>
    <xf numFmtId="0" fontId="23" fillId="6" borderId="13" xfId="0" applyFont="1" applyFill="1" applyBorder="1" applyAlignment="1">
      <alignment horizontal="center" vertical="top" wrapText="1"/>
    </xf>
    <xf numFmtId="0" fontId="23" fillId="6" borderId="21" xfId="0" applyFont="1" applyFill="1" applyBorder="1" applyAlignment="1">
      <alignment horizontal="center" vertical="center" wrapText="1"/>
    </xf>
    <xf numFmtId="49" fontId="23" fillId="2" borderId="25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49" fontId="23" fillId="6" borderId="35" xfId="0" applyNumberFormat="1" applyFont="1" applyFill="1" applyBorder="1" applyAlignment="1">
      <alignment horizontal="center" vertical="center" wrapText="1"/>
    </xf>
    <xf numFmtId="49" fontId="23" fillId="6" borderId="36" xfId="0" applyNumberFormat="1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15" borderId="17" xfId="0" applyFont="1" applyFill="1" applyBorder="1" applyAlignment="1">
      <alignment horizontal="center" vertical="center" wrapText="1"/>
    </xf>
    <xf numFmtId="0" fontId="23" fillId="15" borderId="13" xfId="0" applyFont="1" applyFill="1" applyBorder="1" applyAlignment="1">
      <alignment horizontal="center" vertical="center" wrapText="1"/>
    </xf>
    <xf numFmtId="49" fontId="24" fillId="2" borderId="12" xfId="0" applyNumberFormat="1" applyFont="1" applyFill="1" applyBorder="1" applyAlignment="1">
      <alignment horizontal="center" vertical="center" wrapText="1"/>
    </xf>
    <xf numFmtId="49" fontId="24" fillId="2" borderId="14" xfId="0" applyNumberFormat="1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6" borderId="29" xfId="0" applyFont="1" applyFill="1" applyBorder="1" applyAlignment="1">
      <alignment horizontal="center" vertical="center" wrapText="1"/>
    </xf>
    <xf numFmtId="0" fontId="24" fillId="6" borderId="10" xfId="0" applyFont="1" applyFill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69" fillId="2" borderId="10" xfId="0" applyFont="1" applyFill="1" applyBorder="1" applyAlignment="1">
      <alignment horizontal="center" vertical="center" wrapText="1"/>
    </xf>
    <xf numFmtId="0" fontId="69" fillId="2" borderId="13" xfId="0" applyFont="1" applyFill="1" applyBorder="1" applyAlignment="1">
      <alignment horizontal="center" vertical="center" wrapText="1"/>
    </xf>
    <xf numFmtId="49" fontId="23" fillId="6" borderId="12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left" vertical="center" wrapText="1"/>
    </xf>
    <xf numFmtId="49" fontId="23" fillId="0" borderId="14" xfId="0" applyNumberFormat="1" applyFont="1" applyBorder="1" applyAlignment="1">
      <alignment horizontal="left" vertical="center" wrapText="1"/>
    </xf>
    <xf numFmtId="49" fontId="23" fillId="2" borderId="27" xfId="0" applyNumberFormat="1" applyFont="1" applyFill="1" applyBorder="1" applyAlignment="1">
      <alignment horizontal="center" vertical="center" wrapText="1"/>
    </xf>
    <xf numFmtId="49" fontId="23" fillId="2" borderId="12" xfId="0" applyNumberFormat="1" applyFont="1" applyFill="1" applyBorder="1" applyAlignment="1">
      <alignment horizontal="center" vertical="center" wrapText="1"/>
    </xf>
    <xf numFmtId="49" fontId="23" fillId="15" borderId="25" xfId="0" applyNumberFormat="1" applyFont="1" applyFill="1" applyBorder="1" applyAlignment="1">
      <alignment horizontal="center" vertical="center" wrapText="1"/>
    </xf>
    <xf numFmtId="49" fontId="23" fillId="15" borderId="27" xfId="0" applyNumberFormat="1" applyFont="1" applyFill="1" applyBorder="1" applyAlignment="1">
      <alignment horizontal="center" vertical="center" wrapText="1"/>
    </xf>
    <xf numFmtId="49" fontId="24" fillId="0" borderId="19" xfId="0" applyNumberFormat="1" applyFont="1" applyBorder="1" applyAlignment="1">
      <alignment horizontal="center" vertical="center" wrapText="1"/>
    </xf>
    <xf numFmtId="49" fontId="24" fillId="0" borderId="14" xfId="0" applyNumberFormat="1" applyFont="1" applyBorder="1" applyAlignment="1">
      <alignment horizontal="center" vertical="center" wrapText="1"/>
    </xf>
    <xf numFmtId="49" fontId="23" fillId="15" borderId="19" xfId="0" applyNumberFormat="1" applyFont="1" applyFill="1" applyBorder="1" applyAlignment="1">
      <alignment horizontal="center" vertical="center" wrapText="1"/>
    </xf>
    <xf numFmtId="49" fontId="23" fillId="15" borderId="14" xfId="0" applyNumberFormat="1" applyFont="1" applyFill="1" applyBorder="1" applyAlignment="1">
      <alignment horizontal="center" vertical="center" wrapText="1"/>
    </xf>
    <xf numFmtId="49" fontId="23" fillId="6" borderId="25" xfId="0" applyNumberFormat="1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top" wrapText="1"/>
    </xf>
    <xf numFmtId="0" fontId="23" fillId="15" borderId="10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49" fontId="23" fillId="0" borderId="14" xfId="0" applyNumberFormat="1" applyFont="1" applyFill="1" applyBorder="1" applyAlignment="1">
      <alignment horizontal="center" vertical="center" wrapText="1"/>
    </xf>
    <xf numFmtId="49" fontId="23" fillId="0" borderId="35" xfId="0" applyNumberFormat="1" applyFont="1" applyFill="1" applyBorder="1" applyAlignment="1">
      <alignment horizontal="center" vertical="center" wrapText="1"/>
    </xf>
    <xf numFmtId="49" fontId="23" fillId="0" borderId="36" xfId="0" applyNumberFormat="1" applyFont="1" applyFill="1" applyBorder="1" applyAlignment="1">
      <alignment horizontal="center" vertical="center" wrapText="1"/>
    </xf>
    <xf numFmtId="49" fontId="37" fillId="6" borderId="12" xfId="0" applyNumberFormat="1" applyFont="1" applyFill="1" applyBorder="1" applyAlignment="1">
      <alignment horizontal="center" vertical="top" wrapText="1"/>
    </xf>
    <xf numFmtId="49" fontId="23" fillId="6" borderId="14" xfId="0" applyNumberFormat="1" applyFont="1" applyFill="1" applyBorder="1" applyAlignment="1">
      <alignment horizontal="center" vertical="top" wrapText="1"/>
    </xf>
    <xf numFmtId="49" fontId="23" fillId="6" borderId="27" xfId="0" applyNumberFormat="1" applyFont="1" applyFill="1" applyBorder="1" applyAlignment="1">
      <alignment horizontal="center" vertical="center" wrapText="1"/>
    </xf>
    <xf numFmtId="49" fontId="37" fillId="2" borderId="12" xfId="0" applyNumberFormat="1" applyFont="1" applyFill="1" applyBorder="1" applyAlignment="1">
      <alignment horizontal="center" vertical="center" wrapText="1"/>
    </xf>
    <xf numFmtId="49" fontId="24" fillId="6" borderId="19" xfId="0" applyNumberFormat="1" applyFont="1" applyFill="1" applyBorder="1" applyAlignment="1">
      <alignment horizontal="center" vertical="center" wrapText="1"/>
    </xf>
    <xf numFmtId="49" fontId="23" fillId="0" borderId="19" xfId="0" applyNumberFormat="1" applyFont="1" applyBorder="1" applyAlignment="1">
      <alignment horizontal="center" vertical="center" wrapText="1"/>
    </xf>
    <xf numFmtId="49" fontId="23" fillId="0" borderId="35" xfId="0" applyNumberFormat="1" applyFont="1" applyBorder="1" applyAlignment="1">
      <alignment horizontal="center" vertical="center" wrapText="1"/>
    </xf>
    <xf numFmtId="49" fontId="23" fillId="0" borderId="36" xfId="0" applyNumberFormat="1" applyFont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" vertical="center" wrapText="1"/>
    </xf>
    <xf numFmtId="49" fontId="23" fillId="2" borderId="35" xfId="0" applyNumberFormat="1" applyFont="1" applyFill="1" applyBorder="1" applyAlignment="1">
      <alignment horizontal="center" vertical="center" wrapText="1"/>
    </xf>
    <xf numFmtId="49" fontId="23" fillId="2" borderId="36" xfId="0" applyNumberFormat="1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69" fillId="6" borderId="10" xfId="0" applyFont="1" applyFill="1" applyBorder="1" applyAlignment="1">
      <alignment horizontal="center" vertical="center" wrapText="1"/>
    </xf>
    <xf numFmtId="49" fontId="24" fillId="6" borderId="10" xfId="0" applyNumberFormat="1" applyFont="1" applyFill="1" applyBorder="1" applyAlignment="1">
      <alignment horizontal="center" vertical="top" wrapText="1"/>
    </xf>
    <xf numFmtId="49" fontId="24" fillId="6" borderId="13" xfId="0" applyNumberFormat="1" applyFont="1" applyFill="1" applyBorder="1" applyAlignment="1">
      <alignment horizontal="center" vertical="top" wrapText="1"/>
    </xf>
    <xf numFmtId="49" fontId="24" fillId="6" borderId="14" xfId="0" applyNumberFormat="1" applyFont="1" applyFill="1" applyBorder="1" applyAlignment="1">
      <alignment horizontal="center" vertical="center" wrapText="1"/>
    </xf>
    <xf numFmtId="49" fontId="23" fillId="6" borderId="5" xfId="0" applyNumberFormat="1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8" fillId="6" borderId="10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48" fillId="2" borderId="10" xfId="0" applyFont="1" applyFill="1" applyBorder="1" applyAlignment="1">
      <alignment horizontal="center" vertical="center" wrapText="1"/>
    </xf>
    <xf numFmtId="0" fontId="48" fillId="2" borderId="13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top" wrapText="1"/>
    </xf>
    <xf numFmtId="0" fontId="28" fillId="2" borderId="13" xfId="0" applyFont="1" applyFill="1" applyBorder="1" applyAlignment="1">
      <alignment horizontal="center" vertical="top" wrapText="1"/>
    </xf>
    <xf numFmtId="0" fontId="28" fillId="6" borderId="21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38" xfId="0" applyFont="1" applyFill="1" applyBorder="1" applyAlignment="1">
      <alignment horizontal="center" vertical="center" wrapText="1"/>
    </xf>
    <xf numFmtId="0" fontId="23" fillId="4" borderId="39" xfId="0" applyFont="1" applyFill="1" applyBorder="1" applyAlignment="1">
      <alignment horizontal="center" vertical="center" wrapText="1"/>
    </xf>
    <xf numFmtId="49" fontId="25" fillId="6" borderId="10" xfId="0" applyNumberFormat="1" applyFont="1" applyFill="1" applyBorder="1" applyAlignment="1">
      <alignment horizontal="center" vertical="center" wrapText="1"/>
    </xf>
    <xf numFmtId="49" fontId="25" fillId="6" borderId="13" xfId="0" applyNumberFormat="1" applyFont="1" applyFill="1" applyBorder="1" applyAlignment="1">
      <alignment horizontal="center" vertical="center" wrapText="1"/>
    </xf>
    <xf numFmtId="0" fontId="28" fillId="2" borderId="21" xfId="0" applyFont="1" applyFill="1" applyBorder="1" applyAlignment="1">
      <alignment horizontal="center" vertical="center" wrapText="1"/>
    </xf>
    <xf numFmtId="0" fontId="73" fillId="2" borderId="17" xfId="0" applyFont="1" applyFill="1" applyBorder="1" applyAlignment="1">
      <alignment horizontal="center" vertical="center" wrapText="1"/>
    </xf>
    <xf numFmtId="0" fontId="73" fillId="2" borderId="21" xfId="0" applyFont="1" applyFill="1" applyBorder="1" applyAlignment="1">
      <alignment horizontal="center" vertical="center" wrapText="1"/>
    </xf>
    <xf numFmtId="0" fontId="23" fillId="5" borderId="10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left" vertical="top" wrapText="1"/>
    </xf>
    <xf numFmtId="0" fontId="21" fillId="6" borderId="13" xfId="0" applyFont="1" applyFill="1" applyBorder="1" applyAlignment="1">
      <alignment horizontal="left" vertical="top" wrapText="1"/>
    </xf>
    <xf numFmtId="0" fontId="21" fillId="2" borderId="10" xfId="0" applyFont="1" applyFill="1" applyBorder="1" applyAlignment="1">
      <alignment horizontal="left" vertical="top" wrapText="1"/>
    </xf>
    <xf numFmtId="0" fontId="21" fillId="2" borderId="13" xfId="0" applyFont="1" applyFill="1" applyBorder="1" applyAlignment="1">
      <alignment horizontal="left" vertical="top" wrapText="1"/>
    </xf>
    <xf numFmtId="0" fontId="23" fillId="15" borderId="11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left" vertical="top" wrapText="1"/>
    </xf>
    <xf numFmtId="0" fontId="30" fillId="6" borderId="10" xfId="0" applyFont="1" applyFill="1" applyBorder="1" applyAlignment="1">
      <alignment horizontal="left" vertical="top" wrapText="1"/>
    </xf>
    <xf numFmtId="0" fontId="30" fillId="6" borderId="13" xfId="0" applyFont="1" applyFill="1" applyBorder="1" applyAlignment="1">
      <alignment horizontal="left" vertical="top" wrapText="1"/>
    </xf>
    <xf numFmtId="0" fontId="21" fillId="0" borderId="10" xfId="0" applyFont="1" applyFill="1" applyBorder="1" applyAlignment="1">
      <alignment horizontal="left" vertical="top" wrapText="1"/>
    </xf>
    <xf numFmtId="0" fontId="21" fillId="0" borderId="13" xfId="0" applyFont="1" applyFill="1" applyBorder="1" applyAlignment="1">
      <alignment horizontal="left" vertical="top" wrapText="1"/>
    </xf>
    <xf numFmtId="0" fontId="21" fillId="4" borderId="17" xfId="0" applyFont="1" applyFill="1" applyBorder="1" applyAlignment="1">
      <alignment horizontal="left" vertical="top" wrapText="1"/>
    </xf>
    <xf numFmtId="0" fontId="21" fillId="4" borderId="13" xfId="0" applyFont="1" applyFill="1" applyBorder="1" applyAlignment="1">
      <alignment horizontal="left" vertical="top" wrapText="1"/>
    </xf>
    <xf numFmtId="0" fontId="21" fillId="0" borderId="10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 vertical="center" wrapText="1"/>
    </xf>
    <xf numFmtId="0" fontId="21" fillId="15" borderId="10" xfId="0" applyFont="1" applyFill="1" applyBorder="1" applyAlignment="1">
      <alignment horizontal="left" vertical="top" wrapText="1"/>
    </xf>
    <xf numFmtId="0" fontId="21" fillId="15" borderId="13" xfId="0" applyFont="1" applyFill="1" applyBorder="1" applyAlignment="1">
      <alignment horizontal="left" vertical="top" wrapText="1"/>
    </xf>
    <xf numFmtId="0" fontId="41" fillId="6" borderId="10" xfId="0" applyFont="1" applyFill="1" applyBorder="1" applyAlignment="1">
      <alignment horizontal="left" vertical="top" wrapText="1"/>
    </xf>
    <xf numFmtId="0" fontId="41" fillId="6" borderId="13" xfId="0" applyFont="1" applyFill="1" applyBorder="1" applyAlignment="1">
      <alignment horizontal="left" vertical="top" wrapText="1"/>
    </xf>
    <xf numFmtId="0" fontId="75" fillId="6" borderId="10" xfId="0" applyFont="1" applyFill="1" applyBorder="1" applyAlignment="1">
      <alignment horizontal="center" vertical="center" wrapText="1"/>
    </xf>
    <xf numFmtId="0" fontId="75" fillId="6" borderId="13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14" xfId="0" applyFont="1" applyFill="1" applyBorder="1" applyAlignment="1">
      <alignment horizontal="center" vertical="center" wrapText="1"/>
    </xf>
    <xf numFmtId="49" fontId="23" fillId="0" borderId="25" xfId="0" applyNumberFormat="1" applyFont="1" applyFill="1" applyBorder="1" applyAlignment="1">
      <alignment horizontal="center" vertical="center" wrapText="1"/>
    </xf>
    <xf numFmtId="49" fontId="23" fillId="0" borderId="27" xfId="0" applyNumberFormat="1" applyFont="1" applyFill="1" applyBorder="1" applyAlignment="1">
      <alignment horizontal="center" vertical="center" wrapText="1"/>
    </xf>
    <xf numFmtId="49" fontId="23" fillId="6" borderId="19" xfId="0" applyNumberFormat="1" applyFont="1" applyFill="1" applyBorder="1" applyAlignment="1">
      <alignment horizontal="left" vertical="center" wrapText="1"/>
    </xf>
    <xf numFmtId="49" fontId="23" fillId="6" borderId="12" xfId="0" applyNumberFormat="1" applyFont="1" applyFill="1" applyBorder="1" applyAlignment="1">
      <alignment horizontal="left" vertical="center" wrapText="1"/>
    </xf>
    <xf numFmtId="49" fontId="23" fillId="6" borderId="14" xfId="0" applyNumberFormat="1" applyFont="1" applyFill="1" applyBorder="1" applyAlignment="1">
      <alignment horizontal="left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left" vertical="top" wrapText="1"/>
    </xf>
    <xf numFmtId="0" fontId="23" fillId="6" borderId="13" xfId="0" applyFont="1" applyFill="1" applyBorder="1" applyAlignment="1">
      <alignment horizontal="left" vertical="top" wrapText="1"/>
    </xf>
    <xf numFmtId="0" fontId="41" fillId="6" borderId="17" xfId="0" applyFont="1" applyFill="1" applyBorder="1" applyAlignment="1">
      <alignment horizontal="left" vertical="top" wrapText="1"/>
    </xf>
    <xf numFmtId="0" fontId="23" fillId="2" borderId="22" xfId="0" applyNumberFormat="1" applyFont="1" applyFill="1" applyBorder="1" applyAlignment="1">
      <alignment horizontal="left" vertical="top" wrapText="1"/>
    </xf>
    <xf numFmtId="0" fontId="23" fillId="2" borderId="20" xfId="0" applyNumberFormat="1" applyFont="1" applyFill="1" applyBorder="1" applyAlignment="1">
      <alignment horizontal="left" vertical="top" wrapText="1"/>
    </xf>
    <xf numFmtId="0" fontId="23" fillId="2" borderId="10" xfId="0" applyFont="1" applyFill="1" applyBorder="1" applyAlignment="1">
      <alignment horizontal="left" vertical="top" wrapText="1"/>
    </xf>
    <xf numFmtId="0" fontId="23" fillId="2" borderId="13" xfId="0" applyFont="1" applyFill="1" applyBorder="1" applyAlignment="1">
      <alignment horizontal="left" vertical="top" wrapText="1"/>
    </xf>
    <xf numFmtId="0" fontId="23" fillId="2" borderId="23" xfId="0" applyFont="1" applyFill="1" applyBorder="1" applyAlignment="1">
      <alignment horizontal="left" vertical="top" wrapText="1"/>
    </xf>
    <xf numFmtId="0" fontId="23" fillId="2" borderId="30" xfId="0" applyFont="1" applyFill="1" applyBorder="1" applyAlignment="1">
      <alignment horizontal="left" vertical="top" wrapText="1"/>
    </xf>
    <xf numFmtId="0" fontId="30" fillId="0" borderId="10" xfId="0" applyFont="1" applyFill="1" applyBorder="1" applyAlignment="1">
      <alignment horizontal="left" vertical="top" wrapText="1"/>
    </xf>
    <xf numFmtId="0" fontId="23" fillId="0" borderId="0" xfId="0" applyFont="1" applyBorder="1" applyAlignment="1">
      <alignment horizontal="right" vertical="center" wrapText="1"/>
    </xf>
    <xf numFmtId="0" fontId="23" fillId="0" borderId="5" xfId="0" applyFont="1" applyBorder="1" applyAlignment="1">
      <alignment horizontal="right" vertical="center" wrapText="1"/>
    </xf>
    <xf numFmtId="0" fontId="60" fillId="0" borderId="0" xfId="0" applyFont="1" applyBorder="1" applyAlignment="1">
      <alignment horizontal="right" vertical="center" wrapText="1"/>
    </xf>
    <xf numFmtId="0" fontId="60" fillId="0" borderId="5" xfId="0" applyFont="1" applyBorder="1" applyAlignment="1">
      <alignment horizontal="right" vertical="center" wrapText="1"/>
    </xf>
    <xf numFmtId="0" fontId="80" fillId="2" borderId="4" xfId="0" applyFont="1" applyFill="1" applyBorder="1" applyAlignment="1">
      <alignment horizontal="left" vertical="center"/>
    </xf>
    <xf numFmtId="0" fontId="80" fillId="2" borderId="0" xfId="0" applyFont="1" applyFill="1" applyBorder="1" applyAlignment="1">
      <alignment horizontal="left" vertical="center"/>
    </xf>
    <xf numFmtId="0" fontId="80" fillId="2" borderId="5" xfId="0" applyFont="1" applyFill="1" applyBorder="1" applyAlignment="1">
      <alignment horizontal="left" vertical="center"/>
    </xf>
    <xf numFmtId="0" fontId="24" fillId="2" borderId="10" xfId="0" applyFont="1" applyFill="1" applyBorder="1" applyAlignment="1">
      <alignment horizontal="left" vertical="top" wrapText="1"/>
    </xf>
    <xf numFmtId="0" fontId="24" fillId="2" borderId="13" xfId="0" applyFont="1" applyFill="1" applyBorder="1" applyAlignment="1">
      <alignment horizontal="left" vertical="top" wrapText="1"/>
    </xf>
    <xf numFmtId="0" fontId="42" fillId="2" borderId="10" xfId="0" applyFont="1" applyFill="1" applyBorder="1" applyAlignment="1">
      <alignment horizontal="left" vertical="top" wrapText="1"/>
    </xf>
    <xf numFmtId="0" fontId="42" fillId="2" borderId="13" xfId="0" applyFont="1" applyFill="1" applyBorder="1" applyAlignment="1">
      <alignment horizontal="left" vertical="top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13" xfId="0" applyFont="1" applyFill="1" applyBorder="1" applyAlignment="1">
      <alignment horizontal="center" vertical="center" wrapText="1"/>
    </xf>
    <xf numFmtId="0" fontId="59" fillId="0" borderId="4" xfId="0" applyFont="1" applyBorder="1" applyAlignment="1">
      <alignment vertical="center" wrapText="1"/>
    </xf>
    <xf numFmtId="49" fontId="23" fillId="2" borderId="10" xfId="0" applyNumberFormat="1" applyFont="1" applyFill="1" applyBorder="1" applyAlignment="1">
      <alignment horizontal="center" vertical="center" wrapText="1"/>
    </xf>
    <xf numFmtId="49" fontId="23" fillId="2" borderId="13" xfId="0" applyNumberFormat="1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left" vertical="top" wrapText="1"/>
    </xf>
    <xf numFmtId="0" fontId="23" fillId="6" borderId="22" xfId="0" applyFont="1" applyFill="1" applyBorder="1" applyAlignment="1">
      <alignment horizontal="left" vertical="top" wrapText="1"/>
    </xf>
    <xf numFmtId="0" fontId="23" fillId="6" borderId="20" xfId="0" applyFont="1" applyFill="1" applyBorder="1" applyAlignment="1">
      <alignment horizontal="left" vertical="top" wrapText="1"/>
    </xf>
    <xf numFmtId="0" fontId="42" fillId="6" borderId="11" xfId="0" applyFont="1" applyFill="1" applyBorder="1" applyAlignment="1">
      <alignment horizontal="left" vertical="top" wrapText="1"/>
    </xf>
    <xf numFmtId="0" fontId="23" fillId="2" borderId="22" xfId="0" applyFont="1" applyFill="1" applyBorder="1" applyAlignment="1">
      <alignment horizontal="left" vertical="top" wrapText="1"/>
    </xf>
    <xf numFmtId="0" fontId="21" fillId="2" borderId="20" xfId="0" applyFont="1" applyFill="1" applyBorder="1" applyAlignment="1">
      <alignment horizontal="left" vertical="top" wrapText="1"/>
    </xf>
    <xf numFmtId="0" fontId="23" fillId="2" borderId="20" xfId="0" applyFont="1" applyFill="1" applyBorder="1" applyAlignment="1">
      <alignment horizontal="left" vertical="top" wrapText="1"/>
    </xf>
    <xf numFmtId="0" fontId="23" fillId="6" borderId="22" xfId="0" applyNumberFormat="1" applyFont="1" applyFill="1" applyBorder="1" applyAlignment="1">
      <alignment horizontal="left" vertical="top" wrapText="1"/>
    </xf>
    <xf numFmtId="0" fontId="23" fillId="6" borderId="20" xfId="0" applyNumberFormat="1" applyFont="1" applyFill="1" applyBorder="1" applyAlignment="1">
      <alignment horizontal="left" vertical="top" wrapText="1"/>
    </xf>
    <xf numFmtId="0" fontId="23" fillId="6" borderId="16" xfId="0" applyFont="1" applyFill="1" applyBorder="1" applyAlignment="1">
      <alignment horizontal="left" vertical="top" wrapText="1"/>
    </xf>
    <xf numFmtId="0" fontId="23" fillId="6" borderId="11" xfId="0" applyFont="1" applyFill="1" applyBorder="1" applyAlignment="1">
      <alignment horizontal="left" vertical="top" wrapText="1"/>
    </xf>
    <xf numFmtId="0" fontId="23" fillId="6" borderId="23" xfId="0" applyFont="1" applyFill="1" applyBorder="1" applyAlignment="1">
      <alignment horizontal="left" vertical="top" wrapText="1"/>
    </xf>
    <xf numFmtId="0" fontId="23" fillId="6" borderId="30" xfId="0" applyFont="1" applyFill="1" applyBorder="1" applyAlignment="1">
      <alignment horizontal="left" vertical="top" wrapText="1"/>
    </xf>
    <xf numFmtId="0" fontId="24" fillId="2" borderId="22" xfId="0" applyFont="1" applyFill="1" applyBorder="1" applyAlignment="1">
      <alignment horizontal="left" vertical="top" wrapText="1"/>
    </xf>
    <xf numFmtId="0" fontId="24" fillId="2" borderId="20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3" fillId="0" borderId="22" xfId="0" applyNumberFormat="1" applyFont="1" applyFill="1" applyBorder="1" applyAlignment="1">
      <alignment horizontal="left" vertical="center" wrapText="1"/>
    </xf>
    <xf numFmtId="0" fontId="23" fillId="0" borderId="20" xfId="0" applyNumberFormat="1" applyFont="1" applyFill="1" applyBorder="1" applyAlignment="1">
      <alignment horizontal="left" vertical="center" wrapText="1"/>
    </xf>
    <xf numFmtId="0" fontId="23" fillId="4" borderId="22" xfId="0" applyFont="1" applyFill="1" applyBorder="1" applyAlignment="1">
      <alignment horizontal="left" vertical="top" wrapText="1"/>
    </xf>
    <xf numFmtId="0" fontId="23" fillId="4" borderId="20" xfId="0" applyFont="1" applyFill="1" applyBorder="1" applyAlignment="1">
      <alignment horizontal="left" vertical="top" wrapText="1"/>
    </xf>
    <xf numFmtId="0" fontId="23" fillId="2" borderId="28" xfId="0" applyFont="1" applyFill="1" applyBorder="1" applyAlignment="1">
      <alignment horizontal="left" vertical="top" wrapText="1"/>
    </xf>
    <xf numFmtId="0" fontId="23" fillId="6" borderId="26" xfId="0" applyFont="1" applyFill="1" applyBorder="1" applyAlignment="1">
      <alignment horizontal="left" vertical="top" wrapText="1"/>
    </xf>
    <xf numFmtId="0" fontId="24" fillId="6" borderId="22" xfId="0" applyNumberFormat="1" applyFont="1" applyFill="1" applyBorder="1" applyAlignment="1">
      <alignment horizontal="left" vertical="top" wrapText="1"/>
    </xf>
    <xf numFmtId="0" fontId="24" fillId="6" borderId="20" xfId="0" applyNumberFormat="1" applyFont="1" applyFill="1" applyBorder="1" applyAlignment="1">
      <alignment horizontal="left" vertical="top" wrapText="1"/>
    </xf>
    <xf numFmtId="0" fontId="23" fillId="4" borderId="22" xfId="0" applyFont="1" applyFill="1" applyBorder="1" applyAlignment="1">
      <alignment horizontal="left" vertical="center" wrapText="1"/>
    </xf>
    <xf numFmtId="0" fontId="23" fillId="4" borderId="20" xfId="0" applyFont="1" applyFill="1" applyBorder="1" applyAlignment="1">
      <alignment horizontal="left" vertical="center" wrapText="1"/>
    </xf>
    <xf numFmtId="0" fontId="24" fillId="0" borderId="22" xfId="0" applyNumberFormat="1" applyFont="1" applyFill="1" applyBorder="1" applyAlignment="1">
      <alignment horizontal="left" vertical="top" wrapText="1"/>
    </xf>
    <xf numFmtId="0" fontId="24" fillId="0" borderId="16" xfId="0" applyNumberFormat="1" applyFont="1" applyFill="1" applyBorder="1" applyAlignment="1">
      <alignment horizontal="left" vertical="top" wrapText="1"/>
    </xf>
    <xf numFmtId="0" fontId="24" fillId="2" borderId="10" xfId="0" applyNumberFormat="1" applyFont="1" applyFill="1" applyBorder="1" applyAlignment="1">
      <alignment horizontal="left" vertical="top" wrapText="1"/>
    </xf>
    <xf numFmtId="0" fontId="24" fillId="2" borderId="13" xfId="0" applyNumberFormat="1" applyFont="1" applyFill="1" applyBorder="1" applyAlignment="1">
      <alignment horizontal="left" vertical="top" wrapText="1"/>
    </xf>
    <xf numFmtId="0" fontId="69" fillId="15" borderId="22" xfId="0" applyFont="1" applyFill="1" applyBorder="1" applyAlignment="1">
      <alignment horizontal="left" vertical="top" wrapText="1"/>
    </xf>
    <xf numFmtId="0" fontId="23" fillId="15" borderId="20" xfId="0" applyFont="1" applyFill="1" applyBorder="1" applyAlignment="1">
      <alignment horizontal="left" vertical="top" wrapText="1"/>
    </xf>
    <xf numFmtId="0" fontId="23" fillId="2" borderId="22" xfId="0" applyNumberFormat="1" applyFont="1" applyFill="1" applyBorder="1" applyAlignment="1">
      <alignment horizontal="left" vertical="center" wrapText="1"/>
    </xf>
    <xf numFmtId="0" fontId="23" fillId="2" borderId="20" xfId="0" applyNumberFormat="1" applyFont="1" applyFill="1" applyBorder="1" applyAlignment="1">
      <alignment horizontal="left" vertical="center" wrapText="1"/>
    </xf>
    <xf numFmtId="0" fontId="69" fillId="2" borderId="11" xfId="0" applyFont="1" applyFill="1" applyBorder="1" applyAlignment="1">
      <alignment horizontal="center" vertical="center" wrapText="1"/>
    </xf>
    <xf numFmtId="0" fontId="74" fillId="0" borderId="10" xfId="0" applyFont="1" applyFill="1" applyBorder="1" applyAlignment="1">
      <alignment horizontal="left" vertical="top" wrapText="1"/>
    </xf>
    <xf numFmtId="0" fontId="77" fillId="0" borderId="13" xfId="0" applyFont="1" applyFill="1" applyBorder="1" applyAlignment="1">
      <alignment horizontal="left" vertical="top" wrapText="1"/>
    </xf>
    <xf numFmtId="0" fontId="69" fillId="10" borderId="22" xfId="0" applyNumberFormat="1" applyFont="1" applyFill="1" applyBorder="1" applyAlignment="1">
      <alignment horizontal="left" vertical="top" wrapText="1"/>
    </xf>
    <xf numFmtId="0" fontId="69" fillId="10" borderId="20" xfId="0" applyNumberFormat="1" applyFont="1" applyFill="1" applyBorder="1" applyAlignment="1">
      <alignment horizontal="left" vertical="top" wrapText="1"/>
    </xf>
    <xf numFmtId="0" fontId="23" fillId="10" borderId="22" xfId="0" applyNumberFormat="1" applyFont="1" applyFill="1" applyBorder="1" applyAlignment="1">
      <alignment horizontal="left" vertical="top" wrapText="1"/>
    </xf>
    <xf numFmtId="0" fontId="23" fillId="10" borderId="20" xfId="0" applyNumberFormat="1" applyFont="1" applyFill="1" applyBorder="1" applyAlignment="1">
      <alignment horizontal="left" vertical="top" wrapText="1"/>
    </xf>
    <xf numFmtId="0" fontId="23" fillId="15" borderId="16" xfId="0" applyFont="1" applyFill="1" applyBorder="1" applyAlignment="1">
      <alignment horizontal="left" vertical="top" wrapText="1"/>
    </xf>
    <xf numFmtId="0" fontId="23" fillId="6" borderId="28" xfId="0" applyFont="1" applyFill="1" applyBorder="1" applyAlignment="1">
      <alignment horizontal="left" vertical="top" wrapText="1"/>
    </xf>
    <xf numFmtId="0" fontId="51" fillId="0" borderId="22" xfId="0" applyNumberFormat="1" applyFont="1" applyFill="1" applyBorder="1" applyAlignment="1">
      <alignment horizontal="left" vertical="top" wrapText="1"/>
    </xf>
    <xf numFmtId="0" fontId="51" fillId="0" borderId="20" xfId="0" applyNumberFormat="1" applyFont="1" applyFill="1" applyBorder="1" applyAlignment="1">
      <alignment horizontal="left" vertical="top" wrapText="1"/>
    </xf>
    <xf numFmtId="0" fontId="69" fillId="6" borderId="22" xfId="0" applyFont="1" applyFill="1" applyBorder="1" applyAlignment="1">
      <alignment horizontal="left" vertical="top" wrapText="1"/>
    </xf>
    <xf numFmtId="0" fontId="23" fillId="6" borderId="9" xfId="0" applyFont="1" applyFill="1" applyBorder="1" applyAlignment="1">
      <alignment horizontal="left" vertical="top" wrapText="1"/>
    </xf>
    <xf numFmtId="0" fontId="23" fillId="6" borderId="15" xfId="0" applyFont="1" applyFill="1" applyBorder="1" applyAlignment="1">
      <alignment horizontal="left" vertical="top" wrapText="1"/>
    </xf>
    <xf numFmtId="0" fontId="24" fillId="6" borderId="11" xfId="0" applyNumberFormat="1" applyFont="1" applyFill="1" applyBorder="1" applyAlignment="1">
      <alignment horizontal="left" vertical="top" wrapText="1"/>
    </xf>
    <xf numFmtId="0" fontId="23" fillId="2" borderId="26" xfId="0" applyFont="1" applyFill="1" applyBorder="1" applyAlignment="1">
      <alignment horizontal="left" vertical="top" wrapText="1"/>
    </xf>
    <xf numFmtId="0" fontId="73" fillId="6" borderId="22" xfId="0" applyFont="1" applyFill="1" applyBorder="1" applyAlignment="1">
      <alignment horizontal="left" vertical="top" wrapText="1"/>
    </xf>
    <xf numFmtId="0" fontId="24" fillId="6" borderId="20" xfId="0" applyFont="1" applyFill="1" applyBorder="1" applyAlignment="1">
      <alignment horizontal="left" vertical="top" wrapText="1"/>
    </xf>
    <xf numFmtId="0" fontId="24" fillId="2" borderId="16" xfId="0" applyNumberFormat="1" applyFont="1" applyFill="1" applyBorder="1" applyAlignment="1">
      <alignment horizontal="left" vertical="top" wrapText="1"/>
    </xf>
    <xf numFmtId="0" fontId="24" fillId="2" borderId="20" xfId="0" applyNumberFormat="1" applyFont="1" applyFill="1" applyBorder="1" applyAlignment="1">
      <alignment horizontal="left" vertical="top" wrapText="1"/>
    </xf>
    <xf numFmtId="0" fontId="23" fillId="5" borderId="22" xfId="0" applyFont="1" applyFill="1" applyBorder="1" applyAlignment="1">
      <alignment horizontal="left" vertical="top" wrapText="1"/>
    </xf>
    <xf numFmtId="0" fontId="23" fillId="5" borderId="20" xfId="0" applyFont="1" applyFill="1" applyBorder="1" applyAlignment="1">
      <alignment horizontal="left" vertical="top" wrapText="1"/>
    </xf>
    <xf numFmtId="0" fontId="23" fillId="2" borderId="28" xfId="0" applyNumberFormat="1" applyFont="1" applyFill="1" applyBorder="1" applyAlignment="1">
      <alignment horizontal="left" vertical="top" wrapText="1"/>
    </xf>
    <xf numFmtId="0" fontId="23" fillId="2" borderId="26" xfId="0" applyNumberFormat="1" applyFont="1" applyFill="1" applyBorder="1" applyAlignment="1">
      <alignment horizontal="left" vertical="top" wrapText="1"/>
    </xf>
    <xf numFmtId="0" fontId="37" fillId="6" borderId="16" xfId="0" applyFont="1" applyFill="1" applyBorder="1" applyAlignment="1">
      <alignment horizontal="left" vertical="top" wrapText="1"/>
    </xf>
    <xf numFmtId="0" fontId="37" fillId="6" borderId="20" xfId="0" applyFont="1" applyFill="1" applyBorder="1" applyAlignment="1">
      <alignment horizontal="left" vertical="top" wrapText="1"/>
    </xf>
    <xf numFmtId="0" fontId="24" fillId="0" borderId="22" xfId="0" applyFont="1" applyFill="1" applyBorder="1" applyAlignment="1">
      <alignment horizontal="left" vertical="top" wrapText="1"/>
    </xf>
    <xf numFmtId="0" fontId="24" fillId="0" borderId="20" xfId="0" applyFont="1" applyFill="1" applyBorder="1" applyAlignment="1">
      <alignment horizontal="left" vertical="top" wrapText="1"/>
    </xf>
    <xf numFmtId="0" fontId="23" fillId="0" borderId="22" xfId="0" applyNumberFormat="1" applyFont="1" applyFill="1" applyBorder="1" applyAlignment="1">
      <alignment horizontal="left" vertical="top" wrapText="1"/>
    </xf>
    <xf numFmtId="0" fontId="23" fillId="0" borderId="20" xfId="0" applyNumberFormat="1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9"/>
  <sheetViews>
    <sheetView tabSelected="1" view="pageBreakPreview" topLeftCell="A157" zoomScale="90" zoomScaleNormal="100" zoomScaleSheetLayoutView="90" workbookViewId="0">
      <selection activeCell="D169" sqref="D169"/>
    </sheetView>
  </sheetViews>
  <sheetFormatPr defaultColWidth="9" defaultRowHeight="15" x14ac:dyDescent="0.25"/>
  <cols>
    <col min="1" max="1" width="87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505" t="s">
        <v>210</v>
      </c>
      <c r="B1" s="506"/>
      <c r="C1" s="506"/>
      <c r="D1" s="506"/>
      <c r="E1" s="506"/>
      <c r="F1" s="506"/>
      <c r="G1" s="507"/>
    </row>
    <row r="2" spans="1:10" ht="20.25" x14ac:dyDescent="0.25">
      <c r="A2" s="508" t="s">
        <v>0</v>
      </c>
      <c r="B2" s="509"/>
      <c r="C2" s="509"/>
      <c r="D2" s="509"/>
      <c r="E2" s="509"/>
      <c r="F2" s="509"/>
      <c r="G2" s="284" t="s">
        <v>369</v>
      </c>
    </row>
    <row r="3" spans="1:10" ht="18.75" x14ac:dyDescent="0.25">
      <c r="A3" s="510" t="s">
        <v>1</v>
      </c>
      <c r="B3" s="511"/>
      <c r="C3" s="511"/>
      <c r="D3" s="511"/>
      <c r="E3" s="511"/>
      <c r="F3" s="511"/>
      <c r="G3" s="512"/>
    </row>
    <row r="4" spans="1:10" ht="18.75" x14ac:dyDescent="0.25">
      <c r="A4" s="4"/>
      <c r="B4" s="511" t="s">
        <v>2</v>
      </c>
      <c r="C4" s="511"/>
      <c r="D4" s="511"/>
      <c r="E4" s="511"/>
      <c r="F4" s="5"/>
      <c r="G4" s="6"/>
    </row>
    <row r="5" spans="1:10" ht="19.5" x14ac:dyDescent="0.3">
      <c r="A5" s="513" t="s">
        <v>3</v>
      </c>
      <c r="B5" s="514"/>
      <c r="C5" s="514"/>
      <c r="D5" s="514"/>
      <c r="E5" s="514"/>
      <c r="F5" s="514"/>
      <c r="G5" s="515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546" t="s">
        <v>11</v>
      </c>
      <c r="B8" s="434" t="s">
        <v>12</v>
      </c>
      <c r="C8" s="427" t="s">
        <v>13</v>
      </c>
      <c r="D8" s="179">
        <f>2209000+14000-14000-68980</f>
        <v>2140020</v>
      </c>
      <c r="E8" s="411" t="s">
        <v>14</v>
      </c>
      <c r="F8" s="405" t="s">
        <v>36</v>
      </c>
      <c r="G8" s="366" t="s">
        <v>254</v>
      </c>
      <c r="H8" s="232"/>
    </row>
    <row r="9" spans="1:10" ht="42" customHeight="1" x14ac:dyDescent="0.25">
      <c r="A9" s="546"/>
      <c r="B9" s="435"/>
      <c r="C9" s="428"/>
      <c r="D9" s="62" t="s">
        <v>252</v>
      </c>
      <c r="E9" s="411"/>
      <c r="F9" s="405"/>
      <c r="G9" s="339"/>
    </row>
    <row r="10" spans="1:10" ht="45" customHeight="1" x14ac:dyDescent="0.25">
      <c r="A10" s="547" t="s">
        <v>17</v>
      </c>
      <c r="B10" s="434" t="s">
        <v>18</v>
      </c>
      <c r="C10" s="407">
        <v>2210</v>
      </c>
      <c r="D10" s="180">
        <f>139080+1410+5580+18000+6600+7500+5400+21000+4950+4500+8250+1500+7310+1200-59180</f>
        <v>173100</v>
      </c>
      <c r="E10" s="222" t="s">
        <v>19</v>
      </c>
      <c r="F10" s="359" t="s">
        <v>77</v>
      </c>
      <c r="G10" s="366" t="s">
        <v>255</v>
      </c>
      <c r="H10" s="186"/>
    </row>
    <row r="11" spans="1:10" ht="45" customHeight="1" x14ac:dyDescent="0.25">
      <c r="A11" s="547"/>
      <c r="B11" s="435"/>
      <c r="C11" s="408"/>
      <c r="D11" s="35" t="s">
        <v>253</v>
      </c>
      <c r="E11" s="226" t="s">
        <v>21</v>
      </c>
      <c r="F11" s="360"/>
      <c r="G11" s="339"/>
      <c r="H11" s="232"/>
    </row>
    <row r="12" spans="1:10" ht="45" customHeight="1" x14ac:dyDescent="0.25">
      <c r="A12" s="548" t="s">
        <v>22</v>
      </c>
      <c r="B12" s="441" t="s">
        <v>23</v>
      </c>
      <c r="C12" s="419">
        <v>2210</v>
      </c>
      <c r="D12" s="223">
        <f>1080+990+14400+720+3650+380+600-89</f>
        <v>21731</v>
      </c>
      <c r="E12" s="224" t="s">
        <v>24</v>
      </c>
      <c r="F12" s="359" t="s">
        <v>36</v>
      </c>
      <c r="G12" s="400" t="s">
        <v>255</v>
      </c>
      <c r="H12" s="186"/>
      <c r="I12" s="1"/>
      <c r="J12" s="187"/>
    </row>
    <row r="13" spans="1:10" ht="41.25" customHeight="1" thickBot="1" x14ac:dyDescent="0.3">
      <c r="A13" s="548"/>
      <c r="B13" s="442"/>
      <c r="C13" s="420"/>
      <c r="D13" s="225" t="s">
        <v>251</v>
      </c>
      <c r="E13" s="224"/>
      <c r="F13" s="360"/>
      <c r="G13" s="401"/>
      <c r="H13" s="232"/>
    </row>
    <row r="14" spans="1:10" ht="48.75" hidden="1" customHeight="1" x14ac:dyDescent="0.25">
      <c r="A14" s="552" t="s">
        <v>26</v>
      </c>
      <c r="B14" s="202" t="s">
        <v>27</v>
      </c>
      <c r="C14" s="203">
        <v>2210</v>
      </c>
      <c r="D14" s="20">
        <v>0</v>
      </c>
      <c r="E14" s="430" t="s">
        <v>24</v>
      </c>
      <c r="F14" s="204" t="s">
        <v>20</v>
      </c>
      <c r="G14" s="205" t="s">
        <v>225</v>
      </c>
      <c r="H14" s="21"/>
    </row>
    <row r="15" spans="1:10" ht="30" hidden="1" customHeight="1" x14ac:dyDescent="0.25">
      <c r="A15" s="553"/>
      <c r="B15" s="201"/>
      <c r="C15" s="200"/>
      <c r="D15" s="19" t="s">
        <v>226</v>
      </c>
      <c r="E15" s="431"/>
      <c r="F15" s="199"/>
      <c r="G15" s="206"/>
      <c r="H15" s="22"/>
    </row>
    <row r="16" spans="1:10" ht="37.5" hidden="1" customHeight="1" x14ac:dyDescent="0.25">
      <c r="A16" s="554" t="s">
        <v>28</v>
      </c>
      <c r="B16" s="23" t="s">
        <v>12</v>
      </c>
      <c r="C16" s="24" t="s">
        <v>13</v>
      </c>
      <c r="D16" s="25">
        <v>0</v>
      </c>
      <c r="E16" s="432" t="s">
        <v>14</v>
      </c>
      <c r="F16" s="361" t="s">
        <v>15</v>
      </c>
      <c r="G16" s="26" t="s">
        <v>16</v>
      </c>
      <c r="H16" s="22"/>
    </row>
    <row r="17" spans="1:11" ht="37.5" hidden="1" customHeight="1" x14ac:dyDescent="0.25">
      <c r="A17" s="555"/>
      <c r="B17" s="27"/>
      <c r="C17" s="28"/>
      <c r="D17" s="29" t="s">
        <v>29</v>
      </c>
      <c r="E17" s="433"/>
      <c r="F17" s="362"/>
      <c r="G17" s="30"/>
      <c r="H17" s="22"/>
    </row>
    <row r="18" spans="1:11" ht="49.5" customHeight="1" x14ac:dyDescent="0.25">
      <c r="A18" s="491" t="s">
        <v>248</v>
      </c>
      <c r="B18" s="50" t="s">
        <v>284</v>
      </c>
      <c r="C18" s="407">
        <v>2210</v>
      </c>
      <c r="D18" s="184">
        <f>128249-15042</f>
        <v>113207</v>
      </c>
      <c r="E18" s="334" t="s">
        <v>249</v>
      </c>
      <c r="F18" s="334" t="s">
        <v>116</v>
      </c>
      <c r="G18" s="377" t="s">
        <v>250</v>
      </c>
    </row>
    <row r="19" spans="1:11" ht="49.5" customHeight="1" thickBot="1" x14ac:dyDescent="0.3">
      <c r="A19" s="521"/>
      <c r="B19" s="52"/>
      <c r="C19" s="418"/>
      <c r="D19" s="34" t="s">
        <v>286</v>
      </c>
      <c r="E19" s="342"/>
      <c r="F19" s="342"/>
      <c r="G19" s="387"/>
      <c r="H19" s="274"/>
    </row>
    <row r="20" spans="1:11" ht="33" customHeight="1" thickBot="1" x14ac:dyDescent="0.3">
      <c r="A20" s="556" t="s">
        <v>289</v>
      </c>
      <c r="B20" s="272" t="s">
        <v>285</v>
      </c>
      <c r="C20" s="273">
        <v>2210</v>
      </c>
      <c r="D20" s="69">
        <f>15042+46694</f>
        <v>61736</v>
      </c>
      <c r="E20" s="331" t="s">
        <v>288</v>
      </c>
      <c r="F20" s="295" t="s">
        <v>30</v>
      </c>
      <c r="G20" s="297" t="s">
        <v>283</v>
      </c>
      <c r="I20" s="46"/>
    </row>
    <row r="21" spans="1:11" ht="60" customHeight="1" thickBot="1" x14ac:dyDescent="0.3">
      <c r="A21" s="557"/>
      <c r="B21" s="272"/>
      <c r="C21" s="298"/>
      <c r="D21" s="100" t="s">
        <v>287</v>
      </c>
      <c r="E21" s="328"/>
      <c r="F21" s="296"/>
      <c r="G21" s="87"/>
      <c r="I21" s="80"/>
    </row>
    <row r="22" spans="1:11" ht="34.5" customHeight="1" thickBot="1" x14ac:dyDescent="0.3">
      <c r="A22" s="269" t="s">
        <v>329</v>
      </c>
      <c r="B22" s="272" t="s">
        <v>285</v>
      </c>
      <c r="C22" s="78">
        <v>2210</v>
      </c>
      <c r="D22" s="270">
        <v>357197</v>
      </c>
      <c r="E22" s="331" t="s">
        <v>288</v>
      </c>
      <c r="F22" s="255" t="s">
        <v>319</v>
      </c>
      <c r="G22" s="308" t="s">
        <v>331</v>
      </c>
    </row>
    <row r="23" spans="1:11" ht="42" customHeight="1" thickBot="1" x14ac:dyDescent="0.3">
      <c r="A23" s="271"/>
      <c r="B23" s="272"/>
      <c r="C23" s="268"/>
      <c r="D23" s="18" t="s">
        <v>328</v>
      </c>
      <c r="E23" s="328"/>
      <c r="F23" s="296"/>
      <c r="G23" s="87"/>
    </row>
    <row r="24" spans="1:11" ht="29.25" customHeight="1" thickBot="1" x14ac:dyDescent="0.35">
      <c r="A24" s="36" t="s">
        <v>32</v>
      </c>
      <c r="B24" s="37"/>
      <c r="C24" s="38"/>
      <c r="D24" s="39">
        <f>D8+D10+D12+D14+D18+D20+D22</f>
        <v>2866991</v>
      </c>
      <c r="E24" s="40"/>
      <c r="F24" s="40"/>
      <c r="G24" s="41"/>
      <c r="H24" s="42"/>
      <c r="I24" s="81"/>
      <c r="J24" s="82"/>
      <c r="K24" s="83"/>
    </row>
    <row r="25" spans="1:11" ht="39" customHeight="1" x14ac:dyDescent="0.25">
      <c r="A25" s="558" t="s">
        <v>33</v>
      </c>
      <c r="B25" s="58" t="s">
        <v>34</v>
      </c>
      <c r="C25" s="193" t="s">
        <v>35</v>
      </c>
      <c r="D25" s="288">
        <f>915000-110000-12281.33</f>
        <v>792718.67</v>
      </c>
      <c r="E25" s="334" t="s">
        <v>24</v>
      </c>
      <c r="F25" s="192" t="s">
        <v>73</v>
      </c>
      <c r="G25" s="389" t="s">
        <v>349</v>
      </c>
      <c r="H25" s="46"/>
    </row>
    <row r="26" spans="1:11" ht="51.75" customHeight="1" x14ac:dyDescent="0.25">
      <c r="A26" s="559"/>
      <c r="B26" s="194"/>
      <c r="C26" s="47"/>
      <c r="D26" s="132" t="s">
        <v>332</v>
      </c>
      <c r="E26" s="335"/>
      <c r="F26" s="192"/>
      <c r="G26" s="402"/>
      <c r="H26" s="195"/>
      <c r="I26" s="186"/>
    </row>
    <row r="27" spans="1:11" ht="57.75" customHeight="1" x14ac:dyDescent="0.25">
      <c r="A27" s="491" t="s">
        <v>37</v>
      </c>
      <c r="B27" s="50" t="s">
        <v>38</v>
      </c>
      <c r="C27" s="407">
        <v>2240</v>
      </c>
      <c r="D27" s="51">
        <f>9269599-1290277</f>
        <v>7979322</v>
      </c>
      <c r="E27" s="334" t="s">
        <v>39</v>
      </c>
      <c r="F27" s="334" t="s">
        <v>40</v>
      </c>
      <c r="G27" s="377" t="s">
        <v>41</v>
      </c>
    </row>
    <row r="28" spans="1:11" ht="36.75" customHeight="1" x14ac:dyDescent="0.25">
      <c r="A28" s="521"/>
      <c r="B28" s="52"/>
      <c r="C28" s="418"/>
      <c r="D28" s="183" t="s">
        <v>212</v>
      </c>
      <c r="E28" s="342"/>
      <c r="F28" s="342"/>
      <c r="G28" s="387"/>
    </row>
    <row r="29" spans="1:11" ht="45" customHeight="1" x14ac:dyDescent="0.25">
      <c r="A29" s="491" t="s">
        <v>42</v>
      </c>
      <c r="B29" s="50" t="s">
        <v>38</v>
      </c>
      <c r="C29" s="407">
        <v>2240</v>
      </c>
      <c r="D29" s="182">
        <v>1290277</v>
      </c>
      <c r="E29" s="334" t="s">
        <v>39</v>
      </c>
      <c r="F29" s="334" t="s">
        <v>43</v>
      </c>
      <c r="G29" s="377" t="s">
        <v>44</v>
      </c>
      <c r="I29" s="46"/>
    </row>
    <row r="30" spans="1:11" ht="43.5" customHeight="1" x14ac:dyDescent="0.25">
      <c r="A30" s="521"/>
      <c r="B30" s="52"/>
      <c r="C30" s="418"/>
      <c r="D30" s="183" t="s">
        <v>213</v>
      </c>
      <c r="E30" s="342"/>
      <c r="F30" s="342"/>
      <c r="G30" s="387"/>
    </row>
    <row r="31" spans="1:11" ht="42" customHeight="1" x14ac:dyDescent="0.25">
      <c r="A31" s="491" t="s">
        <v>45</v>
      </c>
      <c r="B31" s="50" t="s">
        <v>38</v>
      </c>
      <c r="C31" s="409">
        <v>2240</v>
      </c>
      <c r="D31" s="184">
        <f>8674965-1068309.2-372-444610.62</f>
        <v>7161673.1799999997</v>
      </c>
      <c r="E31" s="334" t="s">
        <v>39</v>
      </c>
      <c r="F31" s="334" t="s">
        <v>46</v>
      </c>
      <c r="G31" s="377" t="s">
        <v>350</v>
      </c>
      <c r="J31" s="46"/>
    </row>
    <row r="32" spans="1:11" ht="60.75" customHeight="1" x14ac:dyDescent="0.25">
      <c r="A32" s="521"/>
      <c r="B32" s="52"/>
      <c r="C32" s="429"/>
      <c r="D32" s="34" t="s">
        <v>333</v>
      </c>
      <c r="E32" s="342"/>
      <c r="F32" s="342"/>
      <c r="G32" s="387"/>
      <c r="H32" s="185"/>
      <c r="I32" s="323"/>
    </row>
    <row r="33" spans="1:10" ht="42" customHeight="1" x14ac:dyDescent="0.25">
      <c r="A33" s="491" t="s">
        <v>47</v>
      </c>
      <c r="B33" s="50" t="s">
        <v>38</v>
      </c>
      <c r="C33" s="407">
        <v>2240</v>
      </c>
      <c r="D33" s="182">
        <v>1068309.2</v>
      </c>
      <c r="E33" s="334" t="s">
        <v>39</v>
      </c>
      <c r="F33" s="334" t="s">
        <v>43</v>
      </c>
      <c r="G33" s="377" t="s">
        <v>44</v>
      </c>
    </row>
    <row r="34" spans="1:10" ht="41.25" customHeight="1" thickBot="1" x14ac:dyDescent="0.3">
      <c r="A34" s="521"/>
      <c r="B34" s="52"/>
      <c r="C34" s="418"/>
      <c r="D34" s="183" t="s">
        <v>214</v>
      </c>
      <c r="E34" s="342"/>
      <c r="F34" s="342"/>
      <c r="G34" s="387"/>
    </row>
    <row r="35" spans="1:10" ht="68.25" customHeight="1" x14ac:dyDescent="0.25">
      <c r="A35" s="491" t="s">
        <v>227</v>
      </c>
      <c r="B35" s="50" t="s">
        <v>259</v>
      </c>
      <c r="C35" s="407">
        <v>2240</v>
      </c>
      <c r="D35" s="306">
        <f>815000-16800-10252-16822</f>
        <v>771126</v>
      </c>
      <c r="E35" s="334" t="s">
        <v>24</v>
      </c>
      <c r="F35" s="334" t="s">
        <v>77</v>
      </c>
      <c r="G35" s="252" t="s">
        <v>260</v>
      </c>
      <c r="I35" s="22"/>
      <c r="J35" s="260"/>
    </row>
    <row r="36" spans="1:10" ht="45" customHeight="1" x14ac:dyDescent="0.25">
      <c r="A36" s="492"/>
      <c r="B36" s="60"/>
      <c r="C36" s="408"/>
      <c r="D36" s="62" t="s">
        <v>307</v>
      </c>
      <c r="E36" s="335"/>
      <c r="F36" s="335"/>
      <c r="G36" s="211" t="s">
        <v>306</v>
      </c>
    </row>
    <row r="37" spans="1:10" s="1" customFormat="1" ht="39" hidden="1" customHeight="1" x14ac:dyDescent="0.25">
      <c r="A37" s="494" t="s">
        <v>48</v>
      </c>
      <c r="B37" s="436" t="s">
        <v>49</v>
      </c>
      <c r="C37" s="409">
        <v>2240</v>
      </c>
      <c r="D37" s="230">
        <f>21200+28600-49800</f>
        <v>0</v>
      </c>
      <c r="E37" s="348" t="s">
        <v>50</v>
      </c>
      <c r="F37" s="348" t="s">
        <v>20</v>
      </c>
      <c r="G37" s="395" t="s">
        <v>305</v>
      </c>
      <c r="H37" s="177"/>
    </row>
    <row r="38" spans="1:10" s="1" customFormat="1" ht="36.75" hidden="1" customHeight="1" x14ac:dyDescent="0.25">
      <c r="A38" s="496"/>
      <c r="B38" s="437"/>
      <c r="C38" s="410"/>
      <c r="D38" s="48" t="s">
        <v>304</v>
      </c>
      <c r="E38" s="328"/>
      <c r="F38" s="328"/>
      <c r="G38" s="396"/>
      <c r="H38" s="178"/>
      <c r="J38" s="84"/>
    </row>
    <row r="39" spans="1:10" ht="48" customHeight="1" x14ac:dyDescent="0.25">
      <c r="A39" s="491" t="s">
        <v>51</v>
      </c>
      <c r="B39" s="434" t="s">
        <v>52</v>
      </c>
      <c r="C39" s="407">
        <v>2240</v>
      </c>
      <c r="D39" s="179">
        <v>576</v>
      </c>
      <c r="E39" s="334" t="s">
        <v>50</v>
      </c>
      <c r="F39" s="334" t="s">
        <v>20</v>
      </c>
      <c r="G39" s="366" t="s">
        <v>53</v>
      </c>
    </row>
    <row r="40" spans="1:10" ht="23.25" customHeight="1" x14ac:dyDescent="0.25">
      <c r="A40" s="492"/>
      <c r="B40" s="435"/>
      <c r="C40" s="408"/>
      <c r="D40" s="172" t="s">
        <v>54</v>
      </c>
      <c r="E40" s="335"/>
      <c r="F40" s="335"/>
      <c r="G40" s="339"/>
    </row>
    <row r="41" spans="1:10" ht="47.25" customHeight="1" x14ac:dyDescent="0.25">
      <c r="A41" s="490" t="s">
        <v>55</v>
      </c>
      <c r="B41" s="58" t="s">
        <v>56</v>
      </c>
      <c r="C41" s="59">
        <v>2240</v>
      </c>
      <c r="D41" s="181">
        <f>3545600-100400</f>
        <v>3445200</v>
      </c>
      <c r="E41" s="335" t="s">
        <v>57</v>
      </c>
      <c r="F41" s="406" t="s">
        <v>46</v>
      </c>
      <c r="G41" s="403" t="s">
        <v>58</v>
      </c>
    </row>
    <row r="42" spans="1:10" ht="38.25" customHeight="1" x14ac:dyDescent="0.25">
      <c r="A42" s="465"/>
      <c r="B42" s="60"/>
      <c r="C42" s="61"/>
      <c r="D42" s="62" t="s">
        <v>59</v>
      </c>
      <c r="E42" s="411"/>
      <c r="F42" s="335"/>
      <c r="G42" s="350"/>
      <c r="I42" s="46"/>
    </row>
    <row r="43" spans="1:10" ht="43.5" customHeight="1" x14ac:dyDescent="0.25">
      <c r="A43" s="491" t="s">
        <v>60</v>
      </c>
      <c r="B43" s="50" t="s">
        <v>61</v>
      </c>
      <c r="C43" s="63">
        <v>2240</v>
      </c>
      <c r="D43" s="180">
        <f>100400+100000</f>
        <v>200400</v>
      </c>
      <c r="E43" s="334" t="s">
        <v>62</v>
      </c>
      <c r="F43" s="334" t="s">
        <v>43</v>
      </c>
      <c r="G43" s="366" t="s">
        <v>63</v>
      </c>
    </row>
    <row r="44" spans="1:10" ht="49.5" customHeight="1" x14ac:dyDescent="0.25">
      <c r="A44" s="492"/>
      <c r="B44" s="60"/>
      <c r="C44" s="61"/>
      <c r="D44" s="62" t="s">
        <v>64</v>
      </c>
      <c r="E44" s="335"/>
      <c r="F44" s="335"/>
      <c r="G44" s="339"/>
      <c r="I44" s="46"/>
    </row>
    <row r="45" spans="1:10" ht="41.25" customHeight="1" x14ac:dyDescent="0.25">
      <c r="A45" s="490" t="s">
        <v>65</v>
      </c>
      <c r="B45" s="58" t="s">
        <v>56</v>
      </c>
      <c r="C45" s="59">
        <v>2240</v>
      </c>
      <c r="D45" s="221">
        <f>3566217-51717</f>
        <v>3514500</v>
      </c>
      <c r="E45" s="335" t="s">
        <v>57</v>
      </c>
      <c r="F45" s="406" t="s">
        <v>46</v>
      </c>
      <c r="G45" s="366" t="s">
        <v>66</v>
      </c>
    </row>
    <row r="46" spans="1:10" ht="39" customHeight="1" x14ac:dyDescent="0.25">
      <c r="A46" s="465"/>
      <c r="B46" s="60"/>
      <c r="C46" s="61"/>
      <c r="D46" s="62" t="s">
        <v>67</v>
      </c>
      <c r="E46" s="411"/>
      <c r="F46" s="335"/>
      <c r="G46" s="339"/>
      <c r="I46" s="46"/>
    </row>
    <row r="47" spans="1:10" ht="27" customHeight="1" x14ac:dyDescent="0.25">
      <c r="A47" s="490" t="s">
        <v>68</v>
      </c>
      <c r="B47" s="58" t="s">
        <v>56</v>
      </c>
      <c r="C47" s="59">
        <v>2240</v>
      </c>
      <c r="D47" s="181">
        <v>51717</v>
      </c>
      <c r="E47" s="335" t="s">
        <v>62</v>
      </c>
      <c r="F47" s="406" t="s">
        <v>43</v>
      </c>
      <c r="G47" s="366" t="s">
        <v>69</v>
      </c>
    </row>
    <row r="48" spans="1:10" ht="42" customHeight="1" thickBot="1" x14ac:dyDescent="0.3">
      <c r="A48" s="465"/>
      <c r="B48" s="60"/>
      <c r="C48" s="61"/>
      <c r="D48" s="62" t="s">
        <v>70</v>
      </c>
      <c r="E48" s="411"/>
      <c r="F48" s="335"/>
      <c r="G48" s="339"/>
      <c r="I48" s="46"/>
      <c r="J48" s="46"/>
    </row>
    <row r="49" spans="1:10" ht="53.25" hidden="1" customHeight="1" x14ac:dyDescent="0.25">
      <c r="A49" s="494" t="s">
        <v>71</v>
      </c>
      <c r="B49" s="43" t="s">
        <v>72</v>
      </c>
      <c r="C49" s="64">
        <v>2240</v>
      </c>
      <c r="D49" s="17">
        <v>0</v>
      </c>
      <c r="E49" s="328" t="s">
        <v>57</v>
      </c>
      <c r="F49" s="65" t="s">
        <v>73</v>
      </c>
      <c r="G49" s="370" t="s">
        <v>74</v>
      </c>
    </row>
    <row r="50" spans="1:10" ht="26.25" hidden="1" customHeight="1" x14ac:dyDescent="0.25">
      <c r="A50" s="496"/>
      <c r="B50" s="55"/>
      <c r="C50" s="66"/>
      <c r="D50" s="57" t="s">
        <v>240</v>
      </c>
      <c r="E50" s="356"/>
      <c r="F50" s="67"/>
      <c r="G50" s="337"/>
    </row>
    <row r="51" spans="1:10" ht="42" hidden="1" customHeight="1" x14ac:dyDescent="0.25">
      <c r="A51" s="520" t="s">
        <v>75</v>
      </c>
      <c r="B51" s="53" t="s">
        <v>76</v>
      </c>
      <c r="C51" s="68">
        <v>2240</v>
      </c>
      <c r="D51" s="33">
        <v>0</v>
      </c>
      <c r="E51" s="70" t="s">
        <v>57</v>
      </c>
      <c r="F51" s="331" t="s">
        <v>73</v>
      </c>
      <c r="G51" s="343" t="s">
        <v>16</v>
      </c>
      <c r="H51" s="22"/>
    </row>
    <row r="52" spans="1:10" ht="38.25" hidden="1" customHeight="1" thickBot="1" x14ac:dyDescent="0.3">
      <c r="A52" s="496"/>
      <c r="B52" s="55"/>
      <c r="C52" s="235"/>
      <c r="D52" s="57" t="s">
        <v>115</v>
      </c>
      <c r="E52" s="49"/>
      <c r="F52" s="328"/>
      <c r="G52" s="337"/>
    </row>
    <row r="53" spans="1:10" ht="38.25" customHeight="1" x14ac:dyDescent="0.25">
      <c r="A53" s="542" t="s">
        <v>75</v>
      </c>
      <c r="B53" s="50" t="s">
        <v>76</v>
      </c>
      <c r="C53" s="63">
        <v>2240</v>
      </c>
      <c r="D53" s="197">
        <f>119748-468</f>
        <v>119280</v>
      </c>
      <c r="E53" s="231" t="s">
        <v>57</v>
      </c>
      <c r="F53" s="358" t="s">
        <v>36</v>
      </c>
      <c r="G53" s="377" t="s">
        <v>311</v>
      </c>
    </row>
    <row r="54" spans="1:10" ht="38.25" customHeight="1" x14ac:dyDescent="0.25">
      <c r="A54" s="492"/>
      <c r="B54" s="60"/>
      <c r="C54" s="244"/>
      <c r="D54" s="172" t="s">
        <v>310</v>
      </c>
      <c r="E54" s="229"/>
      <c r="F54" s="335"/>
      <c r="G54" s="339"/>
      <c r="H54" s="246"/>
    </row>
    <row r="55" spans="1:10" ht="36" customHeight="1" x14ac:dyDescent="0.25">
      <c r="A55" s="560" t="s">
        <v>78</v>
      </c>
      <c r="B55" s="281" t="s">
        <v>79</v>
      </c>
      <c r="C55" s="414">
        <v>2240</v>
      </c>
      <c r="D55" s="17">
        <f>673500-143133.33-530366.67</f>
        <v>0</v>
      </c>
      <c r="E55" s="346" t="s">
        <v>80</v>
      </c>
      <c r="F55" s="346" t="s">
        <v>77</v>
      </c>
      <c r="G55" s="381" t="s">
        <v>362</v>
      </c>
    </row>
    <row r="56" spans="1:10" ht="36" customHeight="1" x14ac:dyDescent="0.25">
      <c r="A56" s="561"/>
      <c r="B56" s="282"/>
      <c r="C56" s="415"/>
      <c r="D56" s="74" t="s">
        <v>361</v>
      </c>
      <c r="E56" s="347"/>
      <c r="F56" s="347"/>
      <c r="G56" s="382"/>
      <c r="H56" s="22"/>
    </row>
    <row r="57" spans="1:10" ht="52.5" customHeight="1" x14ac:dyDescent="0.25">
      <c r="A57" s="560" t="s">
        <v>291</v>
      </c>
      <c r="B57" s="283" t="s">
        <v>293</v>
      </c>
      <c r="C57" s="414">
        <v>2240</v>
      </c>
      <c r="D57" s="17">
        <f>143133.33</f>
        <v>143133.32999999999</v>
      </c>
      <c r="E57" s="346" t="s">
        <v>80</v>
      </c>
      <c r="F57" s="346" t="s">
        <v>30</v>
      </c>
      <c r="G57" s="381" t="s">
        <v>292</v>
      </c>
    </row>
    <row r="58" spans="1:10" ht="41.25" customHeight="1" x14ac:dyDescent="0.25">
      <c r="A58" s="561"/>
      <c r="B58" s="282"/>
      <c r="C58" s="415"/>
      <c r="D58" s="74" t="s">
        <v>294</v>
      </c>
      <c r="E58" s="347"/>
      <c r="F58" s="347"/>
      <c r="G58" s="382"/>
      <c r="H58" s="22"/>
    </row>
    <row r="59" spans="1:10" ht="28.5" hidden="1" customHeight="1" x14ac:dyDescent="0.25">
      <c r="A59" s="471" t="s">
        <v>85</v>
      </c>
      <c r="B59" s="53" t="s">
        <v>81</v>
      </c>
      <c r="C59" s="416">
        <v>2240</v>
      </c>
      <c r="D59" s="75">
        <f>476280-476280</f>
        <v>0</v>
      </c>
      <c r="E59" s="328" t="s">
        <v>82</v>
      </c>
      <c r="F59" s="404" t="s">
        <v>83</v>
      </c>
      <c r="G59" s="348" t="s">
        <v>86</v>
      </c>
      <c r="H59" s="22"/>
    </row>
    <row r="60" spans="1:10" ht="54.75" hidden="1" customHeight="1" x14ac:dyDescent="0.25">
      <c r="A60" s="472"/>
      <c r="B60" s="76"/>
      <c r="C60" s="417"/>
      <c r="D60" s="16" t="s">
        <v>272</v>
      </c>
      <c r="E60" s="356"/>
      <c r="F60" s="379"/>
      <c r="G60" s="328"/>
      <c r="H60" s="22"/>
    </row>
    <row r="61" spans="1:10" ht="51" hidden="1" customHeight="1" x14ac:dyDescent="0.25">
      <c r="A61" s="471" t="s">
        <v>87</v>
      </c>
      <c r="B61" s="77" t="s">
        <v>274</v>
      </c>
      <c r="C61" s="409">
        <v>2240</v>
      </c>
      <c r="D61" s="75">
        <f>243900-243900</f>
        <v>0</v>
      </c>
      <c r="E61" s="328" t="s">
        <v>82</v>
      </c>
      <c r="F61" s="378" t="s">
        <v>83</v>
      </c>
      <c r="G61" s="348" t="s">
        <v>88</v>
      </c>
      <c r="H61" s="22"/>
    </row>
    <row r="62" spans="1:10" ht="34.5" hidden="1" customHeight="1" x14ac:dyDescent="0.25">
      <c r="A62" s="472"/>
      <c r="B62" s="76"/>
      <c r="C62" s="410"/>
      <c r="D62" s="16" t="s">
        <v>273</v>
      </c>
      <c r="E62" s="356"/>
      <c r="F62" s="379"/>
      <c r="G62" s="328"/>
      <c r="H62" s="22"/>
    </row>
    <row r="63" spans="1:10" ht="34.5" customHeight="1" x14ac:dyDescent="0.25">
      <c r="A63" s="501" t="s">
        <v>271</v>
      </c>
      <c r="B63" s="307" t="s">
        <v>275</v>
      </c>
      <c r="C63" s="238"/>
      <c r="D63" s="313">
        <f>3351915+476280+243900-49167-131424</f>
        <v>3891504</v>
      </c>
      <c r="E63" s="335" t="s">
        <v>82</v>
      </c>
      <c r="F63" s="129" t="s">
        <v>83</v>
      </c>
      <c r="G63" s="334" t="s">
        <v>351</v>
      </c>
      <c r="H63" s="22"/>
    </row>
    <row r="64" spans="1:10" ht="41.25" customHeight="1" x14ac:dyDescent="0.25">
      <c r="A64" s="502"/>
      <c r="B64" s="301"/>
      <c r="C64" s="311">
        <v>2240</v>
      </c>
      <c r="D64" s="62" t="s">
        <v>334</v>
      </c>
      <c r="E64" s="411"/>
      <c r="F64" s="129"/>
      <c r="G64" s="335"/>
      <c r="H64" s="22"/>
      <c r="I64" s="21"/>
      <c r="J64" s="263"/>
    </row>
    <row r="65" spans="1:8" ht="31.5" customHeight="1" x14ac:dyDescent="0.25">
      <c r="A65" s="493" t="s">
        <v>270</v>
      </c>
      <c r="B65" s="279" t="s">
        <v>89</v>
      </c>
      <c r="C65" s="238">
        <v>2240</v>
      </c>
      <c r="D65" s="280">
        <f>660000+119748+10252-7626</f>
        <v>782374</v>
      </c>
      <c r="E65" s="335" t="s">
        <v>268</v>
      </c>
      <c r="F65" s="340" t="s">
        <v>83</v>
      </c>
      <c r="G65" s="334" t="s">
        <v>352</v>
      </c>
      <c r="H65" s="22"/>
    </row>
    <row r="66" spans="1:8" ht="48" customHeight="1" x14ac:dyDescent="0.25">
      <c r="A66" s="493"/>
      <c r="B66" s="277"/>
      <c r="C66" s="311"/>
      <c r="D66" s="62" t="s">
        <v>335</v>
      </c>
      <c r="E66" s="411"/>
      <c r="F66" s="341"/>
      <c r="G66" s="335"/>
      <c r="H66" s="22"/>
    </row>
    <row r="67" spans="1:8" s="2" customFormat="1" ht="44.25" customHeight="1" x14ac:dyDescent="0.25">
      <c r="A67" s="562" t="s">
        <v>90</v>
      </c>
      <c r="B67" s="443" t="s">
        <v>91</v>
      </c>
      <c r="C67" s="409">
        <v>2240</v>
      </c>
      <c r="D67" s="56">
        <v>6372</v>
      </c>
      <c r="E67" s="346" t="s">
        <v>24</v>
      </c>
      <c r="F67" s="348" t="s">
        <v>92</v>
      </c>
      <c r="G67" s="383" t="s">
        <v>211</v>
      </c>
    </row>
    <row r="68" spans="1:8" s="2" customFormat="1" ht="26.25" customHeight="1" x14ac:dyDescent="0.25">
      <c r="A68" s="563"/>
      <c r="B68" s="444"/>
      <c r="C68" s="410"/>
      <c r="D68" s="74" t="s">
        <v>94</v>
      </c>
      <c r="E68" s="347"/>
      <c r="F68" s="328"/>
      <c r="G68" s="384"/>
    </row>
    <row r="69" spans="1:8" ht="48" hidden="1" customHeight="1" x14ac:dyDescent="0.25">
      <c r="A69" s="494" t="s">
        <v>95</v>
      </c>
      <c r="B69" s="53" t="s">
        <v>96</v>
      </c>
      <c r="C69" s="68">
        <v>2240</v>
      </c>
      <c r="D69" s="69">
        <f>1225372-1225372</f>
        <v>0</v>
      </c>
      <c r="E69" s="412" t="s">
        <v>97</v>
      </c>
      <c r="F69" s="397" t="s">
        <v>73</v>
      </c>
      <c r="G69" s="86" t="s">
        <v>93</v>
      </c>
    </row>
    <row r="70" spans="1:8" ht="45.75" hidden="1" customHeight="1" x14ac:dyDescent="0.25">
      <c r="A70" s="496"/>
      <c r="B70" s="55"/>
      <c r="C70" s="66"/>
      <c r="D70" s="48" t="s">
        <v>98</v>
      </c>
      <c r="E70" s="413"/>
      <c r="F70" s="398"/>
      <c r="G70" s="87" t="s">
        <v>99</v>
      </c>
    </row>
    <row r="71" spans="1:8" ht="45.75" hidden="1" customHeight="1" x14ac:dyDescent="0.25">
      <c r="A71" s="494" t="s">
        <v>100</v>
      </c>
      <c r="B71" s="53" t="s">
        <v>101</v>
      </c>
      <c r="C71" s="68">
        <v>2240</v>
      </c>
      <c r="D71" s="69">
        <v>0</v>
      </c>
      <c r="E71" s="412" t="s">
        <v>102</v>
      </c>
      <c r="F71" s="397" t="s">
        <v>77</v>
      </c>
      <c r="G71" s="86" t="s">
        <v>84</v>
      </c>
    </row>
    <row r="72" spans="1:8" ht="45.75" hidden="1" customHeight="1" x14ac:dyDescent="0.25">
      <c r="A72" s="496"/>
      <c r="B72" s="55"/>
      <c r="C72" s="66"/>
      <c r="D72" s="48" t="s">
        <v>103</v>
      </c>
      <c r="E72" s="413"/>
      <c r="F72" s="398"/>
      <c r="G72" s="87"/>
    </row>
    <row r="73" spans="1:8" ht="45.75" hidden="1" customHeight="1" x14ac:dyDescent="0.25">
      <c r="A73" s="494" t="s">
        <v>104</v>
      </c>
      <c r="B73" s="53" t="s">
        <v>105</v>
      </c>
      <c r="C73" s="265">
        <v>2240</v>
      </c>
      <c r="D73" s="69">
        <f>122880-122880</f>
        <v>0</v>
      </c>
      <c r="E73" s="348" t="s">
        <v>24</v>
      </c>
      <c r="F73" s="348" t="s">
        <v>73</v>
      </c>
      <c r="G73" s="86" t="s">
        <v>25</v>
      </c>
    </row>
    <row r="74" spans="1:8" ht="75" hidden="1" customHeight="1" x14ac:dyDescent="0.25">
      <c r="A74" s="496"/>
      <c r="B74" s="55"/>
      <c r="C74" s="266"/>
      <c r="D74" s="48" t="s">
        <v>106</v>
      </c>
      <c r="E74" s="413"/>
      <c r="F74" s="328"/>
      <c r="G74" s="88" t="s">
        <v>107</v>
      </c>
    </row>
    <row r="75" spans="1:8" ht="48" customHeight="1" x14ac:dyDescent="0.25">
      <c r="A75" s="545" t="s">
        <v>215</v>
      </c>
      <c r="B75" s="50" t="s">
        <v>208</v>
      </c>
      <c r="C75" s="267">
        <v>2240</v>
      </c>
      <c r="D75" s="197">
        <f>1500000-24</f>
        <v>1499976</v>
      </c>
      <c r="E75" s="214" t="s">
        <v>269</v>
      </c>
      <c r="F75" s="216" t="s">
        <v>73</v>
      </c>
      <c r="G75" s="217" t="s">
        <v>84</v>
      </c>
      <c r="H75" s="215"/>
    </row>
    <row r="76" spans="1:8" ht="54" customHeight="1" x14ac:dyDescent="0.25">
      <c r="A76" s="492"/>
      <c r="B76" s="60"/>
      <c r="C76" s="61"/>
      <c r="D76" s="132" t="s">
        <v>239</v>
      </c>
      <c r="E76" s="218"/>
      <c r="F76" s="175"/>
      <c r="G76" s="219" t="s">
        <v>245</v>
      </c>
    </row>
    <row r="77" spans="1:8" ht="94.5" customHeight="1" x14ac:dyDescent="0.25">
      <c r="A77" s="174" t="s">
        <v>267</v>
      </c>
      <c r="B77" s="58" t="s">
        <v>108</v>
      </c>
      <c r="C77" s="78">
        <v>2240</v>
      </c>
      <c r="D77" s="176">
        <v>1368000</v>
      </c>
      <c r="E77" s="334" t="s">
        <v>24</v>
      </c>
      <c r="F77" s="173" t="s">
        <v>20</v>
      </c>
      <c r="G77" s="385" t="s">
        <v>109</v>
      </c>
    </row>
    <row r="78" spans="1:8" ht="34.5" customHeight="1" x14ac:dyDescent="0.25">
      <c r="A78" s="174"/>
      <c r="B78" s="58"/>
      <c r="C78" s="66"/>
      <c r="D78" s="132" t="s">
        <v>110</v>
      </c>
      <c r="E78" s="335"/>
      <c r="F78" s="175"/>
      <c r="G78" s="386"/>
    </row>
    <row r="79" spans="1:8" ht="54" hidden="1" customHeight="1" x14ac:dyDescent="0.25">
      <c r="A79" s="494" t="s">
        <v>111</v>
      </c>
      <c r="B79" s="73" t="s">
        <v>112</v>
      </c>
      <c r="C79" s="64">
        <v>2240</v>
      </c>
      <c r="D79" s="69">
        <v>0</v>
      </c>
      <c r="E79" s="90" t="s">
        <v>113</v>
      </c>
      <c r="F79" s="91" t="s">
        <v>36</v>
      </c>
      <c r="G79" s="92" t="s">
        <v>114</v>
      </c>
    </row>
    <row r="80" spans="1:8" ht="33" hidden="1" customHeight="1" x14ac:dyDescent="0.25">
      <c r="A80" s="496"/>
      <c r="B80" s="93"/>
      <c r="C80" s="64"/>
      <c r="D80" s="72" t="s">
        <v>115</v>
      </c>
      <c r="E80" s="94" t="s">
        <v>21</v>
      </c>
      <c r="F80" s="95"/>
      <c r="G80" s="96"/>
    </row>
    <row r="81" spans="1:9" ht="42.75" customHeight="1" x14ac:dyDescent="0.25">
      <c r="A81" s="503" t="s">
        <v>303</v>
      </c>
      <c r="B81" s="53" t="s">
        <v>299</v>
      </c>
      <c r="C81" s="409">
        <v>2240</v>
      </c>
      <c r="D81" s="75">
        <v>4491000</v>
      </c>
      <c r="E81" s="348" t="s">
        <v>80</v>
      </c>
      <c r="F81" s="378" t="s">
        <v>30</v>
      </c>
      <c r="G81" s="97" t="s">
        <v>117</v>
      </c>
    </row>
    <row r="82" spans="1:9" ht="38.25" customHeight="1" x14ac:dyDescent="0.25">
      <c r="A82" s="504"/>
      <c r="B82" s="76"/>
      <c r="C82" s="410"/>
      <c r="D82" s="16" t="s">
        <v>118</v>
      </c>
      <c r="E82" s="328"/>
      <c r="F82" s="379"/>
      <c r="G82" s="98"/>
      <c r="I82" s="245"/>
    </row>
    <row r="83" spans="1:9" s="3" customFormat="1" ht="45" customHeight="1" x14ac:dyDescent="0.25">
      <c r="A83" s="491" t="s">
        <v>119</v>
      </c>
      <c r="B83" s="50" t="s">
        <v>120</v>
      </c>
      <c r="C83" s="407">
        <v>2240</v>
      </c>
      <c r="D83" s="261">
        <f>3000000-162540-57960</f>
        <v>2779500</v>
      </c>
      <c r="E83" s="334" t="s">
        <v>80</v>
      </c>
      <c r="F83" s="340" t="s">
        <v>20</v>
      </c>
      <c r="G83" s="188" t="s">
        <v>16</v>
      </c>
      <c r="H83" s="233"/>
    </row>
    <row r="84" spans="1:9" s="3" customFormat="1" ht="69.75" customHeight="1" x14ac:dyDescent="0.25">
      <c r="A84" s="492"/>
      <c r="B84" s="189"/>
      <c r="C84" s="408"/>
      <c r="D84" s="62" t="s">
        <v>238</v>
      </c>
      <c r="E84" s="335"/>
      <c r="F84" s="341"/>
      <c r="G84" s="190" t="s">
        <v>247</v>
      </c>
      <c r="H84" s="191"/>
    </row>
    <row r="85" spans="1:9" s="3" customFormat="1" ht="46.5" customHeight="1" x14ac:dyDescent="0.25">
      <c r="A85" s="491" t="s">
        <v>228</v>
      </c>
      <c r="B85" s="50" t="s">
        <v>121</v>
      </c>
      <c r="C85" s="407">
        <v>2240</v>
      </c>
      <c r="D85" s="182">
        <f>3000000-135519-38121</f>
        <v>2826360</v>
      </c>
      <c r="E85" s="334" t="s">
        <v>39</v>
      </c>
      <c r="F85" s="334" t="s">
        <v>77</v>
      </c>
      <c r="G85" s="377" t="s">
        <v>312</v>
      </c>
    </row>
    <row r="86" spans="1:9" s="3" customFormat="1" ht="46.5" customHeight="1" x14ac:dyDescent="0.25">
      <c r="A86" s="521"/>
      <c r="B86" s="52"/>
      <c r="C86" s="418"/>
      <c r="D86" s="34" t="s">
        <v>309</v>
      </c>
      <c r="E86" s="342"/>
      <c r="F86" s="342"/>
      <c r="G86" s="387"/>
    </row>
    <row r="87" spans="1:9" s="3" customFormat="1" ht="32.25" customHeight="1" x14ac:dyDescent="0.25">
      <c r="A87" s="520" t="s">
        <v>122</v>
      </c>
      <c r="B87" s="77" t="s">
        <v>123</v>
      </c>
      <c r="C87" s="68">
        <v>2240</v>
      </c>
      <c r="D87" s="69">
        <f>2361600-393600-1406005-561995</f>
        <v>0</v>
      </c>
      <c r="E87" s="70" t="s">
        <v>57</v>
      </c>
      <c r="F87" s="331" t="s">
        <v>20</v>
      </c>
      <c r="G87" s="343" t="s">
        <v>370</v>
      </c>
    </row>
    <row r="88" spans="1:9" s="3" customFormat="1" ht="47.25" customHeight="1" thickBot="1" x14ac:dyDescent="0.3">
      <c r="A88" s="496"/>
      <c r="B88" s="55"/>
      <c r="C88" s="235"/>
      <c r="D88" s="57" t="s">
        <v>115</v>
      </c>
      <c r="E88" s="49"/>
      <c r="F88" s="328"/>
      <c r="G88" s="337"/>
    </row>
    <row r="89" spans="1:9" s="3" customFormat="1" ht="47.25" customHeight="1" x14ac:dyDescent="0.25">
      <c r="A89" s="520" t="s">
        <v>280</v>
      </c>
      <c r="B89" s="77" t="s">
        <v>123</v>
      </c>
      <c r="C89" s="68">
        <v>2240</v>
      </c>
      <c r="D89" s="197">
        <f>393600</f>
        <v>393600</v>
      </c>
      <c r="E89" s="378" t="s">
        <v>24</v>
      </c>
      <c r="F89" s="331" t="s">
        <v>30</v>
      </c>
      <c r="G89" s="343" t="s">
        <v>278</v>
      </c>
    </row>
    <row r="90" spans="1:9" s="3" customFormat="1" ht="47.25" customHeight="1" x14ac:dyDescent="0.25">
      <c r="A90" s="496"/>
      <c r="B90" s="55"/>
      <c r="C90" s="235"/>
      <c r="D90" s="57" t="s">
        <v>279</v>
      </c>
      <c r="E90" s="379"/>
      <c r="F90" s="328"/>
      <c r="G90" s="337"/>
    </row>
    <row r="91" spans="1:9" s="3" customFormat="1" ht="46.5" customHeight="1" x14ac:dyDescent="0.25">
      <c r="A91" s="494" t="s">
        <v>344</v>
      </c>
      <c r="B91" s="101" t="s">
        <v>345</v>
      </c>
      <c r="C91" s="64">
        <v>2240</v>
      </c>
      <c r="D91" s="17">
        <v>22000</v>
      </c>
      <c r="E91" s="328" t="s">
        <v>57</v>
      </c>
      <c r="F91" s="45" t="s">
        <v>319</v>
      </c>
      <c r="G91" s="370" t="s">
        <v>346</v>
      </c>
    </row>
    <row r="92" spans="1:9" s="3" customFormat="1" ht="26.25" customHeight="1" x14ac:dyDescent="0.25">
      <c r="A92" s="496"/>
      <c r="B92" s="55"/>
      <c r="C92" s="66"/>
      <c r="D92" s="57" t="s">
        <v>124</v>
      </c>
      <c r="E92" s="356"/>
      <c r="F92" s="67"/>
      <c r="G92" s="337"/>
    </row>
    <row r="93" spans="1:9" s="3" customFormat="1" ht="59.25" customHeight="1" x14ac:dyDescent="0.25">
      <c r="A93" s="494" t="s">
        <v>125</v>
      </c>
      <c r="B93" s="53" t="s">
        <v>126</v>
      </c>
      <c r="C93" s="416">
        <v>2240</v>
      </c>
      <c r="D93" s="17">
        <v>65000</v>
      </c>
      <c r="E93" s="378" t="s">
        <v>24</v>
      </c>
      <c r="F93" s="378" t="s">
        <v>30</v>
      </c>
      <c r="G93" s="388" t="s">
        <v>127</v>
      </c>
    </row>
    <row r="94" spans="1:9" s="3" customFormat="1" ht="31.5" customHeight="1" x14ac:dyDescent="0.25">
      <c r="A94" s="496"/>
      <c r="B94" s="55"/>
      <c r="C94" s="417"/>
      <c r="D94" s="16" t="s">
        <v>128</v>
      </c>
      <c r="E94" s="379"/>
      <c r="F94" s="379"/>
      <c r="G94" s="337"/>
    </row>
    <row r="95" spans="1:9" ht="36.75" customHeight="1" x14ac:dyDescent="0.25">
      <c r="A95" s="522" t="s">
        <v>217</v>
      </c>
      <c r="B95" s="441" t="s">
        <v>129</v>
      </c>
      <c r="C95" s="419">
        <v>2240</v>
      </c>
      <c r="D95" s="220">
        <f>6346800-38040-10020</f>
        <v>6298740</v>
      </c>
      <c r="E95" s="359" t="s">
        <v>130</v>
      </c>
      <c r="F95" s="359" t="s">
        <v>73</v>
      </c>
      <c r="G95" s="389" t="s">
        <v>244</v>
      </c>
    </row>
    <row r="96" spans="1:9" ht="36.75" customHeight="1" thickBot="1" x14ac:dyDescent="0.3">
      <c r="A96" s="523"/>
      <c r="B96" s="442"/>
      <c r="C96" s="420"/>
      <c r="D96" s="48" t="s">
        <v>234</v>
      </c>
      <c r="E96" s="360"/>
      <c r="F96" s="360"/>
      <c r="G96" s="389"/>
      <c r="H96" s="212"/>
    </row>
    <row r="97" spans="1:10" ht="67.5" hidden="1" customHeight="1" x14ac:dyDescent="0.25">
      <c r="A97" s="524" t="s">
        <v>131</v>
      </c>
      <c r="B97" s="445" t="s">
        <v>132</v>
      </c>
      <c r="C97" s="89">
        <v>2240</v>
      </c>
      <c r="D97" s="44">
        <v>0</v>
      </c>
      <c r="E97" s="423" t="s">
        <v>133</v>
      </c>
      <c r="F97" s="351" t="s">
        <v>77</v>
      </c>
      <c r="G97" s="390" t="s">
        <v>25</v>
      </c>
    </row>
    <row r="98" spans="1:10" ht="33.75" hidden="1" customHeight="1" x14ac:dyDescent="0.25">
      <c r="A98" s="525"/>
      <c r="B98" s="446"/>
      <c r="C98" s="102"/>
      <c r="D98" s="103" t="s">
        <v>134</v>
      </c>
      <c r="E98" s="424"/>
      <c r="F98" s="347"/>
      <c r="G98" s="390"/>
    </row>
    <row r="99" spans="1:10" ht="102" hidden="1" customHeight="1" x14ac:dyDescent="0.25">
      <c r="A99" s="516" t="s">
        <v>135</v>
      </c>
      <c r="B99" s="447" t="s">
        <v>136</v>
      </c>
      <c r="C99" s="414">
        <v>2240</v>
      </c>
      <c r="D99" s="15">
        <v>0</v>
      </c>
      <c r="E99" s="351" t="s">
        <v>24</v>
      </c>
      <c r="F99" s="344" t="s">
        <v>20</v>
      </c>
      <c r="G99" s="391" t="s">
        <v>16</v>
      </c>
    </row>
    <row r="100" spans="1:10" ht="97.5" hidden="1" customHeight="1" x14ac:dyDescent="0.25">
      <c r="A100" s="517"/>
      <c r="B100" s="448"/>
      <c r="C100" s="415"/>
      <c r="D100" s="48" t="s">
        <v>137</v>
      </c>
      <c r="E100" s="347"/>
      <c r="F100" s="345"/>
      <c r="G100" s="392"/>
    </row>
    <row r="101" spans="1:10" ht="33.75" hidden="1" customHeight="1" x14ac:dyDescent="0.25">
      <c r="A101" s="516" t="s">
        <v>138</v>
      </c>
      <c r="B101" s="447" t="s">
        <v>139</v>
      </c>
      <c r="C101" s="414">
        <v>2240</v>
      </c>
      <c r="D101" s="15">
        <v>0</v>
      </c>
      <c r="E101" s="351" t="s">
        <v>24</v>
      </c>
      <c r="F101" s="344" t="s">
        <v>20</v>
      </c>
      <c r="G101" s="391" t="s">
        <v>25</v>
      </c>
    </row>
    <row r="102" spans="1:10" ht="29.25" hidden="1" customHeight="1" x14ac:dyDescent="0.25">
      <c r="A102" s="517"/>
      <c r="B102" s="448"/>
      <c r="C102" s="415"/>
      <c r="D102" s="48" t="s">
        <v>140</v>
      </c>
      <c r="E102" s="347"/>
      <c r="F102" s="345"/>
      <c r="G102" s="392"/>
    </row>
    <row r="103" spans="1:10" ht="52.5" hidden="1" customHeight="1" x14ac:dyDescent="0.25">
      <c r="A103" s="518" t="s">
        <v>141</v>
      </c>
      <c r="B103" s="73" t="s">
        <v>142</v>
      </c>
      <c r="C103" s="421">
        <v>2240</v>
      </c>
      <c r="D103" s="17">
        <v>0</v>
      </c>
      <c r="E103" s="425" t="s">
        <v>143</v>
      </c>
      <c r="F103" s="346" t="s">
        <v>116</v>
      </c>
      <c r="G103" s="393" t="s">
        <v>144</v>
      </c>
    </row>
    <row r="104" spans="1:10" ht="57" hidden="1" customHeight="1" x14ac:dyDescent="0.25">
      <c r="A104" s="519"/>
      <c r="B104" s="71"/>
      <c r="C104" s="422"/>
      <c r="D104" s="48" t="s">
        <v>145</v>
      </c>
      <c r="E104" s="426"/>
      <c r="F104" s="347"/>
      <c r="G104" s="394"/>
    </row>
    <row r="105" spans="1:10" ht="42.75" hidden="1" customHeight="1" x14ac:dyDescent="0.25">
      <c r="A105" s="467" t="s">
        <v>146</v>
      </c>
      <c r="B105" s="436" t="s">
        <v>105</v>
      </c>
      <c r="C105" s="409">
        <v>2240</v>
      </c>
      <c r="D105" s="56">
        <f>667359-667359</f>
        <v>0</v>
      </c>
      <c r="E105" s="348" t="s">
        <v>80</v>
      </c>
      <c r="F105" s="348" t="s">
        <v>73</v>
      </c>
      <c r="G105" s="395" t="s">
        <v>258</v>
      </c>
      <c r="H105" s="1"/>
      <c r="I105" s="1"/>
    </row>
    <row r="106" spans="1:10" ht="12.75" hidden="1" customHeight="1" thickBot="1" x14ac:dyDescent="0.3">
      <c r="A106" s="468"/>
      <c r="B106" s="437"/>
      <c r="C106" s="410"/>
      <c r="D106" s="48" t="s">
        <v>257</v>
      </c>
      <c r="E106" s="328"/>
      <c r="F106" s="328"/>
      <c r="G106" s="396"/>
      <c r="H106" s="1"/>
      <c r="I106" s="1"/>
    </row>
    <row r="107" spans="1:10" ht="38.25" customHeight="1" x14ac:dyDescent="0.25">
      <c r="A107" s="542" t="s">
        <v>264</v>
      </c>
      <c r="B107" s="434" t="s">
        <v>105</v>
      </c>
      <c r="C107" s="409">
        <v>2240</v>
      </c>
      <c r="D107" s="207">
        <f>667359+277389+135519-12779</f>
        <v>1067488</v>
      </c>
      <c r="E107" s="334" t="s">
        <v>80</v>
      </c>
      <c r="F107" s="334" t="s">
        <v>116</v>
      </c>
      <c r="G107" s="349" t="s">
        <v>353</v>
      </c>
      <c r="H107" s="1"/>
      <c r="I107" s="1"/>
    </row>
    <row r="108" spans="1:10" ht="42" customHeight="1" x14ac:dyDescent="0.25">
      <c r="A108" s="492"/>
      <c r="B108" s="435"/>
      <c r="C108" s="410"/>
      <c r="D108" s="132" t="s">
        <v>336</v>
      </c>
      <c r="E108" s="335"/>
      <c r="F108" s="335"/>
      <c r="G108" s="350"/>
      <c r="H108" s="278"/>
      <c r="I108" s="1"/>
    </row>
    <row r="109" spans="1:10" ht="42.75" customHeight="1" x14ac:dyDescent="0.25">
      <c r="A109" s="497" t="s">
        <v>235</v>
      </c>
      <c r="B109" s="434" t="s">
        <v>147</v>
      </c>
      <c r="C109" s="407">
        <v>2240</v>
      </c>
      <c r="D109" s="289">
        <f>226552-592</f>
        <v>225960</v>
      </c>
      <c r="E109" s="334" t="s">
        <v>57</v>
      </c>
      <c r="F109" s="334" t="s">
        <v>36</v>
      </c>
      <c r="G109" s="366" t="s">
        <v>314</v>
      </c>
    </row>
    <row r="110" spans="1:10" ht="38.25" customHeight="1" x14ac:dyDescent="0.25">
      <c r="A110" s="498"/>
      <c r="B110" s="435"/>
      <c r="C110" s="408"/>
      <c r="D110" s="132" t="s">
        <v>313</v>
      </c>
      <c r="E110" s="335"/>
      <c r="F110" s="335"/>
      <c r="G110" s="339"/>
      <c r="H110" s="232"/>
    </row>
    <row r="111" spans="1:10" ht="66" customHeight="1" x14ac:dyDescent="0.25">
      <c r="A111" s="104" t="s">
        <v>276</v>
      </c>
      <c r="B111" s="43" t="s">
        <v>148</v>
      </c>
      <c r="C111" s="78">
        <v>2240</v>
      </c>
      <c r="D111" s="314">
        <f>1331640+1296000-1027640</f>
        <v>1600000</v>
      </c>
      <c r="E111" s="331" t="s">
        <v>149</v>
      </c>
      <c r="F111" s="331" t="s">
        <v>30</v>
      </c>
      <c r="G111" s="105" t="s">
        <v>150</v>
      </c>
      <c r="H111" s="22"/>
      <c r="I111" s="21"/>
      <c r="J111" s="264"/>
    </row>
    <row r="112" spans="1:10" ht="51.75" customHeight="1" thickBot="1" x14ac:dyDescent="0.3">
      <c r="A112" s="322"/>
      <c r="B112" s="55"/>
      <c r="C112" s="319"/>
      <c r="D112" s="18" t="s">
        <v>368</v>
      </c>
      <c r="E112" s="328"/>
      <c r="F112" s="328"/>
      <c r="G112" s="87" t="s">
        <v>363</v>
      </c>
    </row>
    <row r="113" spans="1:10" ht="33.75" hidden="1" customHeight="1" x14ac:dyDescent="0.25">
      <c r="A113" s="543" t="s">
        <v>151</v>
      </c>
      <c r="B113" s="443" t="s">
        <v>152</v>
      </c>
      <c r="C113" s="409">
        <v>2240</v>
      </c>
      <c r="D113" s="69">
        <v>0</v>
      </c>
      <c r="E113" s="328" t="s">
        <v>57</v>
      </c>
      <c r="F113" s="344" t="s">
        <v>83</v>
      </c>
      <c r="G113" s="367" t="s">
        <v>153</v>
      </c>
    </row>
    <row r="114" spans="1:10" ht="48.75" hidden="1" customHeight="1" x14ac:dyDescent="0.25">
      <c r="A114" s="544"/>
      <c r="B114" s="444"/>
      <c r="C114" s="410"/>
      <c r="D114" s="16" t="s">
        <v>154</v>
      </c>
      <c r="E114" s="356"/>
      <c r="F114" s="345"/>
      <c r="G114" s="368"/>
    </row>
    <row r="115" spans="1:10" ht="59.25" hidden="1" customHeight="1" x14ac:dyDescent="0.25">
      <c r="A115" s="494" t="s">
        <v>155</v>
      </c>
      <c r="B115" s="53" t="s">
        <v>156</v>
      </c>
      <c r="C115" s="409">
        <v>2240</v>
      </c>
      <c r="D115" s="54">
        <f>550000-550000</f>
        <v>0</v>
      </c>
      <c r="E115" s="348" t="s">
        <v>24</v>
      </c>
      <c r="F115" s="348" t="s">
        <v>30</v>
      </c>
      <c r="G115" s="343" t="s">
        <v>348</v>
      </c>
    </row>
    <row r="116" spans="1:10" ht="44.25" hidden="1" customHeight="1" thickBot="1" x14ac:dyDescent="0.3">
      <c r="A116" s="549"/>
      <c r="B116" s="99"/>
      <c r="C116" s="429"/>
      <c r="D116" s="100" t="s">
        <v>157</v>
      </c>
      <c r="E116" s="357"/>
      <c r="F116" s="357"/>
      <c r="G116" s="369"/>
    </row>
    <row r="117" spans="1:10" ht="45.75" customHeight="1" x14ac:dyDescent="0.25">
      <c r="A117" s="236" t="s">
        <v>158</v>
      </c>
      <c r="B117" s="240" t="s">
        <v>159</v>
      </c>
      <c r="C117" s="299">
        <v>2240</v>
      </c>
      <c r="D117" s="290">
        <f>560000-19273.84+0.84</f>
        <v>540727</v>
      </c>
      <c r="E117" s="358" t="s">
        <v>149</v>
      </c>
      <c r="F117" s="239" t="s">
        <v>15</v>
      </c>
      <c r="G117" s="241" t="s">
        <v>315</v>
      </c>
    </row>
    <row r="118" spans="1:10" ht="42.75" customHeight="1" x14ac:dyDescent="0.25">
      <c r="A118" s="242"/>
      <c r="B118" s="240"/>
      <c r="C118" s="239"/>
      <c r="D118" s="35" t="s">
        <v>342</v>
      </c>
      <c r="E118" s="335"/>
      <c r="F118" s="175"/>
      <c r="G118" s="243"/>
      <c r="H118" s="246"/>
    </row>
    <row r="119" spans="1:10" ht="45.75" customHeight="1" x14ac:dyDescent="0.25">
      <c r="A119" s="550" t="s">
        <v>220</v>
      </c>
      <c r="B119" s="434" t="s">
        <v>105</v>
      </c>
      <c r="C119" s="407">
        <v>2240</v>
      </c>
      <c r="D119" s="33">
        <f>6074000-38584-277389</f>
        <v>5758027</v>
      </c>
      <c r="E119" s="359" t="s">
        <v>160</v>
      </c>
      <c r="F119" s="399" t="s">
        <v>77</v>
      </c>
      <c r="G119" s="366" t="s">
        <v>243</v>
      </c>
    </row>
    <row r="120" spans="1:10" ht="65.25" customHeight="1" x14ac:dyDescent="0.25">
      <c r="A120" s="551"/>
      <c r="B120" s="435"/>
      <c r="C120" s="408"/>
      <c r="D120" s="213" t="s">
        <v>256</v>
      </c>
      <c r="E120" s="360"/>
      <c r="F120" s="335"/>
      <c r="G120" s="339"/>
      <c r="H120" s="212"/>
    </row>
    <row r="121" spans="1:10" ht="31.5" customHeight="1" x14ac:dyDescent="0.25">
      <c r="A121" s="503" t="s">
        <v>277</v>
      </c>
      <c r="B121" s="436" t="s">
        <v>105</v>
      </c>
      <c r="C121" s="409">
        <v>2240</v>
      </c>
      <c r="D121" s="69">
        <f>450000+1386226-10516-25800</f>
        <v>1799910</v>
      </c>
      <c r="E121" s="361" t="s">
        <v>160</v>
      </c>
      <c r="F121" s="348" t="s">
        <v>30</v>
      </c>
      <c r="G121" s="370" t="s">
        <v>355</v>
      </c>
    </row>
    <row r="122" spans="1:10" ht="63.75" customHeight="1" x14ac:dyDescent="0.25">
      <c r="A122" s="504"/>
      <c r="B122" s="437"/>
      <c r="C122" s="410"/>
      <c r="D122" s="106" t="s">
        <v>356</v>
      </c>
      <c r="E122" s="362"/>
      <c r="F122" s="328"/>
      <c r="G122" s="337"/>
      <c r="H122" s="22"/>
    </row>
    <row r="123" spans="1:10" ht="31.5" customHeight="1" x14ac:dyDescent="0.25">
      <c r="A123" s="467" t="s">
        <v>302</v>
      </c>
      <c r="B123" s="436" t="s">
        <v>105</v>
      </c>
      <c r="C123" s="78">
        <v>2240</v>
      </c>
      <c r="D123" s="286">
        <f>1899000-800475-838005</f>
        <v>260520</v>
      </c>
      <c r="E123" s="347" t="s">
        <v>57</v>
      </c>
      <c r="F123" s="31" t="s">
        <v>36</v>
      </c>
      <c r="G123" s="107" t="s">
        <v>25</v>
      </c>
      <c r="H123" s="22"/>
    </row>
    <row r="124" spans="1:10" ht="53.25" customHeight="1" x14ac:dyDescent="0.25">
      <c r="A124" s="468"/>
      <c r="B124" s="437"/>
      <c r="C124" s="285"/>
      <c r="D124" s="16" t="s">
        <v>372</v>
      </c>
      <c r="E124" s="363"/>
      <c r="F124" s="85"/>
      <c r="G124" s="108" t="s">
        <v>371</v>
      </c>
    </row>
    <row r="125" spans="1:10" ht="41.25" customHeight="1" x14ac:dyDescent="0.25">
      <c r="A125" s="526" t="s">
        <v>282</v>
      </c>
      <c r="B125" s="436" t="s">
        <v>105</v>
      </c>
      <c r="C125" s="78">
        <v>2240</v>
      </c>
      <c r="D125" s="109">
        <f>6573320-100000-181330-311989.98</f>
        <v>5980000.0199999996</v>
      </c>
      <c r="E125" s="363" t="s">
        <v>57</v>
      </c>
      <c r="F125" s="110" t="s">
        <v>30</v>
      </c>
      <c r="G125" s="107" t="s">
        <v>162</v>
      </c>
      <c r="J125" s="22"/>
    </row>
    <row r="126" spans="1:10" ht="53.25" customHeight="1" x14ac:dyDescent="0.25">
      <c r="A126" s="527"/>
      <c r="B126" s="437"/>
      <c r="C126" s="78"/>
      <c r="D126" s="111" t="s">
        <v>364</v>
      </c>
      <c r="E126" s="363"/>
      <c r="F126" s="112"/>
      <c r="G126" s="113" t="s">
        <v>365</v>
      </c>
    </row>
    <row r="127" spans="1:10" ht="41.25" customHeight="1" x14ac:dyDescent="0.25">
      <c r="A127" s="528" t="s">
        <v>301</v>
      </c>
      <c r="B127" s="436" t="s">
        <v>105</v>
      </c>
      <c r="C127" s="409">
        <v>2240</v>
      </c>
      <c r="D127" s="69">
        <f>1543995+800475+517630-300005</f>
        <v>2562095</v>
      </c>
      <c r="E127" s="363" t="s">
        <v>82</v>
      </c>
      <c r="F127" s="114" t="s">
        <v>30</v>
      </c>
      <c r="G127" s="115" t="s">
        <v>25</v>
      </c>
    </row>
    <row r="128" spans="1:10" ht="48.75" customHeight="1" thickBot="1" x14ac:dyDescent="0.3">
      <c r="A128" s="529"/>
      <c r="B128" s="437"/>
      <c r="C128" s="410"/>
      <c r="D128" s="111" t="s">
        <v>339</v>
      </c>
      <c r="E128" s="363"/>
      <c r="F128" s="85"/>
      <c r="G128" s="116" t="s">
        <v>354</v>
      </c>
      <c r="I128" s="22"/>
    </row>
    <row r="129" spans="1:8" ht="29.25" customHeight="1" x14ac:dyDescent="0.25">
      <c r="A129" s="530" t="s">
        <v>209</v>
      </c>
      <c r="B129" s="449" t="s">
        <v>105</v>
      </c>
      <c r="C129" s="63">
        <v>2240</v>
      </c>
      <c r="D129" s="197">
        <v>4320000</v>
      </c>
      <c r="E129" s="438" t="s">
        <v>24</v>
      </c>
      <c r="F129" s="380" t="s">
        <v>73</v>
      </c>
      <c r="G129" s="371" t="s">
        <v>163</v>
      </c>
      <c r="H129" s="22"/>
    </row>
    <row r="130" spans="1:8" ht="34.5" customHeight="1" thickBot="1" x14ac:dyDescent="0.3">
      <c r="A130" s="531"/>
      <c r="B130" s="450"/>
      <c r="C130" s="244"/>
      <c r="D130" s="196" t="s">
        <v>164</v>
      </c>
      <c r="E130" s="438"/>
      <c r="F130" s="353"/>
      <c r="G130" s="372"/>
      <c r="H130" s="198"/>
    </row>
    <row r="131" spans="1:8" ht="29.25" hidden="1" customHeight="1" x14ac:dyDescent="0.25">
      <c r="A131" s="532" t="s">
        <v>165</v>
      </c>
      <c r="B131" s="436" t="s">
        <v>166</v>
      </c>
      <c r="C131" s="409">
        <v>2240</v>
      </c>
      <c r="D131" s="69">
        <v>0</v>
      </c>
      <c r="E131" s="328" t="s">
        <v>57</v>
      </c>
      <c r="F131" s="348" t="s">
        <v>36</v>
      </c>
      <c r="G131" s="370" t="s">
        <v>167</v>
      </c>
      <c r="H131" s="22"/>
    </row>
    <row r="132" spans="1:8" ht="36.75" hidden="1" customHeight="1" x14ac:dyDescent="0.25">
      <c r="A132" s="533"/>
      <c r="B132" s="437"/>
      <c r="C132" s="410"/>
      <c r="D132" s="16" t="s">
        <v>115</v>
      </c>
      <c r="E132" s="356"/>
      <c r="F132" s="328"/>
      <c r="G132" s="337"/>
      <c r="H132" s="22"/>
    </row>
    <row r="133" spans="1:8" ht="36.75" customHeight="1" x14ac:dyDescent="0.25">
      <c r="A133" s="541" t="s">
        <v>241</v>
      </c>
      <c r="B133" s="247" t="s">
        <v>242</v>
      </c>
      <c r="C133" s="248">
        <v>2240</v>
      </c>
      <c r="D133" s="294">
        <f>190000+325200-9010</f>
        <v>506190</v>
      </c>
      <c r="E133" s="352" t="s">
        <v>143</v>
      </c>
      <c r="F133" s="352" t="s">
        <v>161</v>
      </c>
      <c r="G133" s="375" t="s">
        <v>327</v>
      </c>
      <c r="H133" s="22"/>
    </row>
    <row r="134" spans="1:8" ht="44.25" customHeight="1" x14ac:dyDescent="0.25">
      <c r="A134" s="531"/>
      <c r="B134" s="249"/>
      <c r="C134" s="244"/>
      <c r="D134" s="250" t="s">
        <v>326</v>
      </c>
      <c r="E134" s="353"/>
      <c r="F134" s="353"/>
      <c r="G134" s="376"/>
      <c r="H134" s="2"/>
    </row>
    <row r="135" spans="1:8" ht="52.5" hidden="1" customHeight="1" x14ac:dyDescent="0.25">
      <c r="A135" s="537" t="s">
        <v>221</v>
      </c>
      <c r="B135" s="535" t="s">
        <v>219</v>
      </c>
      <c r="C135" s="453">
        <v>2240</v>
      </c>
      <c r="D135" s="208">
        <f>450000-450000</f>
        <v>0</v>
      </c>
      <c r="E135" s="365" t="s">
        <v>222</v>
      </c>
      <c r="F135" s="364" t="s">
        <v>77</v>
      </c>
      <c r="G135" s="373" t="s">
        <v>296</v>
      </c>
      <c r="H135" s="22"/>
    </row>
    <row r="136" spans="1:8" ht="29.25" hidden="1" customHeight="1" x14ac:dyDescent="0.25">
      <c r="A136" s="538"/>
      <c r="B136" s="536"/>
      <c r="C136" s="454"/>
      <c r="D136" s="19" t="s">
        <v>295</v>
      </c>
      <c r="E136" s="534"/>
      <c r="F136" s="365"/>
      <c r="G136" s="374"/>
      <c r="H136" s="22"/>
    </row>
    <row r="137" spans="1:8" ht="29.25" hidden="1" customHeight="1" x14ac:dyDescent="0.25">
      <c r="A137" s="539" t="s">
        <v>218</v>
      </c>
      <c r="B137" s="535" t="s">
        <v>219</v>
      </c>
      <c r="C137" s="407">
        <v>2240</v>
      </c>
      <c r="D137" s="56">
        <f>450000-450000</f>
        <v>0</v>
      </c>
      <c r="E137" s="328" t="s">
        <v>57</v>
      </c>
      <c r="F137" s="348" t="s">
        <v>77</v>
      </c>
      <c r="G137" s="373" t="s">
        <v>297</v>
      </c>
      <c r="H137" s="22"/>
    </row>
    <row r="138" spans="1:8" ht="49.5" hidden="1" customHeight="1" x14ac:dyDescent="0.25">
      <c r="A138" s="540"/>
      <c r="B138" s="444"/>
      <c r="C138" s="408"/>
      <c r="D138" s="19" t="s">
        <v>115</v>
      </c>
      <c r="E138" s="356"/>
      <c r="F138" s="328"/>
      <c r="G138" s="374"/>
      <c r="H138" s="22"/>
    </row>
    <row r="139" spans="1:8" ht="41.25" hidden="1" customHeight="1" x14ac:dyDescent="0.25">
      <c r="A139" s="467" t="s">
        <v>298</v>
      </c>
      <c r="B139" s="473" t="s">
        <v>300</v>
      </c>
      <c r="C139" s="407">
        <v>2240</v>
      </c>
      <c r="D139" s="230">
        <f>900000-517630-382370</f>
        <v>0</v>
      </c>
      <c r="E139" s="328" t="s">
        <v>57</v>
      </c>
      <c r="F139" s="348" t="s">
        <v>83</v>
      </c>
      <c r="G139" s="354" t="s">
        <v>322</v>
      </c>
      <c r="H139" s="22"/>
    </row>
    <row r="140" spans="1:8" ht="35.25" hidden="1" customHeight="1" x14ac:dyDescent="0.25">
      <c r="A140" s="468"/>
      <c r="B140" s="444"/>
      <c r="C140" s="408"/>
      <c r="D140" s="19" t="s">
        <v>115</v>
      </c>
      <c r="E140" s="356"/>
      <c r="F140" s="328"/>
      <c r="G140" s="355"/>
      <c r="H140" s="22"/>
    </row>
    <row r="141" spans="1:8" ht="49.5" hidden="1" customHeight="1" x14ac:dyDescent="0.25">
      <c r="A141" s="467" t="s">
        <v>216</v>
      </c>
      <c r="B141" s="440" t="s">
        <v>168</v>
      </c>
      <c r="C141" s="407">
        <v>2240</v>
      </c>
      <c r="D141" s="56">
        <f>690000-574740-115260</f>
        <v>0</v>
      </c>
      <c r="E141" s="328" t="s">
        <v>57</v>
      </c>
      <c r="F141" s="348" t="s">
        <v>73</v>
      </c>
      <c r="G141" s="336" t="s">
        <v>316</v>
      </c>
      <c r="H141" s="22"/>
    </row>
    <row r="142" spans="1:8" ht="35.25" hidden="1" customHeight="1" x14ac:dyDescent="0.25">
      <c r="A142" s="468"/>
      <c r="B142" s="437"/>
      <c r="C142" s="408"/>
      <c r="D142" s="19" t="s">
        <v>295</v>
      </c>
      <c r="E142" s="356"/>
      <c r="F142" s="328"/>
      <c r="G142" s="337"/>
      <c r="H142" s="2"/>
    </row>
    <row r="143" spans="1:8" ht="25.5" customHeight="1" x14ac:dyDescent="0.25">
      <c r="A143" s="497" t="s">
        <v>216</v>
      </c>
      <c r="B143" s="441" t="s">
        <v>168</v>
      </c>
      <c r="C143" s="407">
        <v>2240</v>
      </c>
      <c r="D143" s="210">
        <v>574740</v>
      </c>
      <c r="E143" s="335" t="s">
        <v>24</v>
      </c>
      <c r="F143" s="334" t="s">
        <v>77</v>
      </c>
      <c r="G143" s="338" t="s">
        <v>223</v>
      </c>
      <c r="H143" s="22"/>
    </row>
    <row r="144" spans="1:8" ht="43.5" customHeight="1" x14ac:dyDescent="0.25">
      <c r="A144" s="498"/>
      <c r="B144" s="435"/>
      <c r="C144" s="408"/>
      <c r="D144" s="209" t="s">
        <v>224</v>
      </c>
      <c r="E144" s="411"/>
      <c r="F144" s="335"/>
      <c r="G144" s="339"/>
      <c r="H144" s="2"/>
    </row>
    <row r="145" spans="1:8" ht="43.5" hidden="1" customHeight="1" x14ac:dyDescent="0.25">
      <c r="A145" s="467" t="s">
        <v>281</v>
      </c>
      <c r="B145" s="440" t="s">
        <v>168</v>
      </c>
      <c r="C145" s="407">
        <v>2240</v>
      </c>
      <c r="D145" s="230">
        <f>4000000-1510580-2489420</f>
        <v>0</v>
      </c>
      <c r="E145" s="328" t="s">
        <v>57</v>
      </c>
      <c r="F145" s="348" t="s">
        <v>30</v>
      </c>
      <c r="G145" s="336" t="s">
        <v>321</v>
      </c>
      <c r="H145" s="2"/>
    </row>
    <row r="146" spans="1:8" ht="43.5" hidden="1" customHeight="1" x14ac:dyDescent="0.25">
      <c r="A146" s="468"/>
      <c r="B146" s="437"/>
      <c r="C146" s="408"/>
      <c r="D146" s="19" t="s">
        <v>295</v>
      </c>
      <c r="E146" s="356"/>
      <c r="F146" s="328"/>
      <c r="G146" s="337"/>
      <c r="H146" s="2"/>
    </row>
    <row r="147" spans="1:8" ht="43.5" customHeight="1" x14ac:dyDescent="0.25">
      <c r="A147" s="467" t="s">
        <v>290</v>
      </c>
      <c r="B147" s="440" t="s">
        <v>168</v>
      </c>
      <c r="C147" s="78">
        <v>2240</v>
      </c>
      <c r="D147" s="56">
        <f>1510580-10580</f>
        <v>1500000</v>
      </c>
      <c r="E147" s="328" t="s">
        <v>57</v>
      </c>
      <c r="F147" s="348" t="s">
        <v>30</v>
      </c>
      <c r="G147" s="336" t="s">
        <v>338</v>
      </c>
      <c r="H147" s="2"/>
    </row>
    <row r="148" spans="1:8" ht="63.75" customHeight="1" x14ac:dyDescent="0.25">
      <c r="A148" s="468"/>
      <c r="B148" s="437"/>
      <c r="C148" s="78"/>
      <c r="D148" s="19" t="s">
        <v>337</v>
      </c>
      <c r="E148" s="356"/>
      <c r="F148" s="328"/>
      <c r="G148" s="337"/>
      <c r="H148" s="2"/>
    </row>
    <row r="149" spans="1:8" ht="49.5" customHeight="1" x14ac:dyDescent="0.25">
      <c r="A149" s="491" t="s">
        <v>233</v>
      </c>
      <c r="B149" s="50" t="s">
        <v>169</v>
      </c>
      <c r="C149" s="407">
        <v>2240</v>
      </c>
      <c r="D149" s="293">
        <f>100000-28010</f>
        <v>71990</v>
      </c>
      <c r="E149" s="334" t="s">
        <v>80</v>
      </c>
      <c r="F149" s="340" t="s">
        <v>36</v>
      </c>
      <c r="G149" s="455" t="s">
        <v>311</v>
      </c>
      <c r="H149" s="22"/>
    </row>
    <row r="150" spans="1:8" ht="39" customHeight="1" x14ac:dyDescent="0.25">
      <c r="A150" s="492"/>
      <c r="B150" s="189"/>
      <c r="C150" s="408"/>
      <c r="D150" s="62" t="s">
        <v>323</v>
      </c>
      <c r="E150" s="335"/>
      <c r="F150" s="341"/>
      <c r="G150" s="456"/>
      <c r="H150" s="2"/>
    </row>
    <row r="151" spans="1:8" ht="30" customHeight="1" x14ac:dyDescent="0.25">
      <c r="A151" s="500" t="s">
        <v>230</v>
      </c>
      <c r="B151" s="451" t="s">
        <v>231</v>
      </c>
      <c r="C151" s="238">
        <v>2240</v>
      </c>
      <c r="D151" s="228">
        <f>128520+156900</f>
        <v>285420</v>
      </c>
      <c r="E151" s="334" t="s">
        <v>229</v>
      </c>
      <c r="F151" s="340" t="s">
        <v>36</v>
      </c>
      <c r="G151" s="455" t="s">
        <v>246</v>
      </c>
      <c r="H151" s="22"/>
    </row>
    <row r="152" spans="1:8" ht="57" customHeight="1" x14ac:dyDescent="0.25">
      <c r="A152" s="500"/>
      <c r="B152" s="452"/>
      <c r="C152" s="237"/>
      <c r="D152" s="227" t="s">
        <v>232</v>
      </c>
      <c r="E152" s="335"/>
      <c r="F152" s="341"/>
      <c r="G152" s="456"/>
      <c r="H152" s="2"/>
    </row>
    <row r="153" spans="1:8" ht="57" customHeight="1" x14ac:dyDescent="0.25">
      <c r="A153" s="500" t="s">
        <v>237</v>
      </c>
      <c r="B153" s="451" t="s">
        <v>236</v>
      </c>
      <c r="C153" s="238">
        <v>2240</v>
      </c>
      <c r="D153" s="228">
        <f>38040+57960-24000</f>
        <v>72000</v>
      </c>
      <c r="E153" s="334" t="s">
        <v>24</v>
      </c>
      <c r="F153" s="340" t="s">
        <v>31</v>
      </c>
      <c r="G153" s="455" t="s">
        <v>324</v>
      </c>
      <c r="H153" s="2"/>
    </row>
    <row r="154" spans="1:8" ht="41.25" customHeight="1" x14ac:dyDescent="0.25">
      <c r="A154" s="500"/>
      <c r="B154" s="452"/>
      <c r="C154" s="300"/>
      <c r="D154" s="227" t="s">
        <v>325</v>
      </c>
      <c r="E154" s="335"/>
      <c r="F154" s="341"/>
      <c r="G154" s="456"/>
      <c r="H154" s="2"/>
    </row>
    <row r="155" spans="1:8" ht="41.25" hidden="1" customHeight="1" x14ac:dyDescent="0.25">
      <c r="A155" s="471" t="s">
        <v>261</v>
      </c>
      <c r="B155" s="253" t="s">
        <v>262</v>
      </c>
      <c r="C155" s="78">
        <v>2240</v>
      </c>
      <c r="D155" s="254">
        <f>16800-16800</f>
        <v>0</v>
      </c>
      <c r="E155" s="255" t="s">
        <v>80</v>
      </c>
      <c r="F155" s="251" t="s">
        <v>116</v>
      </c>
      <c r="G155" s="256" t="s">
        <v>167</v>
      </c>
      <c r="H155" s="2"/>
    </row>
    <row r="156" spans="1:8" ht="27.75" hidden="1" customHeight="1" x14ac:dyDescent="0.25">
      <c r="A156" s="472"/>
      <c r="B156" s="79"/>
      <c r="C156" s="300"/>
      <c r="D156" s="257" t="s">
        <v>308</v>
      </c>
      <c r="E156" s="258"/>
      <c r="F156" s="259"/>
      <c r="G156" s="262" t="s">
        <v>306</v>
      </c>
      <c r="H156" s="2"/>
    </row>
    <row r="157" spans="1:8" ht="27.75" customHeight="1" x14ac:dyDescent="0.25">
      <c r="A157" s="501" t="s">
        <v>261</v>
      </c>
      <c r="B157" s="466" t="s">
        <v>262</v>
      </c>
      <c r="C157" s="238">
        <v>2240</v>
      </c>
      <c r="D157" s="303">
        <v>16800</v>
      </c>
      <c r="E157" s="406" t="s">
        <v>80</v>
      </c>
      <c r="F157" s="129"/>
      <c r="G157" s="304" t="s">
        <v>265</v>
      </c>
      <c r="H157" s="2"/>
    </row>
    <row r="158" spans="1:8" ht="74.25" customHeight="1" x14ac:dyDescent="0.25">
      <c r="A158" s="502"/>
      <c r="B158" s="452"/>
      <c r="C158" s="300"/>
      <c r="D158" s="227" t="s">
        <v>263</v>
      </c>
      <c r="E158" s="335"/>
      <c r="F158" s="129" t="s">
        <v>116</v>
      </c>
      <c r="G158" s="305" t="s">
        <v>266</v>
      </c>
      <c r="H158" s="2"/>
    </row>
    <row r="159" spans="1:8" ht="74.25" customHeight="1" x14ac:dyDescent="0.25">
      <c r="A159" s="291" t="s">
        <v>318</v>
      </c>
      <c r="B159" s="287" t="s">
        <v>317</v>
      </c>
      <c r="C159" s="78">
        <v>2240</v>
      </c>
      <c r="D159" s="302">
        <v>3646310</v>
      </c>
      <c r="E159" s="348" t="s">
        <v>229</v>
      </c>
      <c r="F159" s="378" t="s">
        <v>319</v>
      </c>
      <c r="G159" s="462" t="s">
        <v>330</v>
      </c>
      <c r="H159" s="2"/>
    </row>
    <row r="160" spans="1:8" ht="74.25" customHeight="1" x14ac:dyDescent="0.25">
      <c r="A160" s="292"/>
      <c r="B160" s="287"/>
      <c r="C160" s="238"/>
      <c r="D160" s="257" t="s">
        <v>320</v>
      </c>
      <c r="E160" s="328"/>
      <c r="F160" s="379"/>
      <c r="G160" s="463"/>
      <c r="H160" s="2"/>
    </row>
    <row r="161" spans="1:11" ht="74.25" customHeight="1" x14ac:dyDescent="0.25">
      <c r="A161" s="471" t="s">
        <v>357</v>
      </c>
      <c r="B161" s="436" t="s">
        <v>358</v>
      </c>
      <c r="C161" s="409">
        <v>2240</v>
      </c>
      <c r="D161" s="302">
        <v>25800</v>
      </c>
      <c r="E161" s="327" t="s">
        <v>80</v>
      </c>
      <c r="F161" s="255" t="s">
        <v>319</v>
      </c>
      <c r="G161" s="329" t="s">
        <v>360</v>
      </c>
      <c r="H161" s="2"/>
    </row>
    <row r="162" spans="1:11" ht="74.25" customHeight="1" thickBot="1" x14ac:dyDescent="0.3">
      <c r="A162" s="472"/>
      <c r="B162" s="437"/>
      <c r="C162" s="410"/>
      <c r="D162" s="16" t="s">
        <v>359</v>
      </c>
      <c r="E162" s="328"/>
      <c r="F162" s="316"/>
      <c r="G162" s="330"/>
      <c r="H162" s="2"/>
    </row>
    <row r="163" spans="1:11" ht="74.25" customHeight="1" x14ac:dyDescent="0.25">
      <c r="A163" s="469" t="s">
        <v>347</v>
      </c>
      <c r="B163" s="312" t="s">
        <v>340</v>
      </c>
      <c r="C163" s="310">
        <v>2240</v>
      </c>
      <c r="D163" s="314">
        <f>12281.33+444610.62+131424+7626+12779+10516+181330+10580+550000+300003.05</f>
        <v>1661150</v>
      </c>
      <c r="E163" s="331" t="s">
        <v>149</v>
      </c>
      <c r="F163" s="255" t="s">
        <v>319</v>
      </c>
      <c r="G163" s="332" t="s">
        <v>343</v>
      </c>
      <c r="H163" s="2"/>
    </row>
    <row r="164" spans="1:11" ht="74.25" customHeight="1" thickBot="1" x14ac:dyDescent="0.3">
      <c r="A164" s="470"/>
      <c r="B164" s="315"/>
      <c r="C164" s="309"/>
      <c r="D164" s="18" t="s">
        <v>341</v>
      </c>
      <c r="E164" s="328"/>
      <c r="F164" s="296"/>
      <c r="G164" s="333"/>
      <c r="H164" s="2"/>
    </row>
    <row r="165" spans="1:11" ht="74.25" customHeight="1" x14ac:dyDescent="0.25">
      <c r="A165" s="325" t="s">
        <v>374</v>
      </c>
      <c r="B165" s="326" t="s">
        <v>376</v>
      </c>
      <c r="C165" s="324"/>
      <c r="D165" s="314">
        <f>838005+561995</f>
        <v>1400000</v>
      </c>
      <c r="E165" s="331" t="s">
        <v>149</v>
      </c>
      <c r="F165" s="324" t="s">
        <v>319</v>
      </c>
      <c r="G165" s="98" t="s">
        <v>373</v>
      </c>
      <c r="H165" s="2"/>
    </row>
    <row r="166" spans="1:11" ht="74.25" customHeight="1" thickBot="1" x14ac:dyDescent="0.3">
      <c r="A166" s="325"/>
      <c r="B166" s="326"/>
      <c r="C166" s="324"/>
      <c r="D166" s="18" t="s">
        <v>375</v>
      </c>
      <c r="E166" s="328"/>
      <c r="F166" s="296"/>
      <c r="G166" s="98"/>
      <c r="H166" s="2"/>
    </row>
    <row r="167" spans="1:11" ht="74.25" customHeight="1" x14ac:dyDescent="0.25">
      <c r="A167" s="469" t="s">
        <v>347</v>
      </c>
      <c r="B167" s="320" t="s">
        <v>340</v>
      </c>
      <c r="C167" s="317">
        <v>2240</v>
      </c>
      <c r="D167" s="314">
        <f>311989.98+1027640+1406005+530366.67-1.65</f>
        <v>3276000</v>
      </c>
      <c r="E167" s="331" t="s">
        <v>149</v>
      </c>
      <c r="F167" s="321" t="s">
        <v>319</v>
      </c>
      <c r="G167" s="332" t="s">
        <v>366</v>
      </c>
      <c r="H167" s="2"/>
    </row>
    <row r="168" spans="1:11" ht="74.25" customHeight="1" x14ac:dyDescent="0.25">
      <c r="A168" s="470"/>
      <c r="B168" s="315"/>
      <c r="C168" s="318"/>
      <c r="D168" s="18" t="s">
        <v>367</v>
      </c>
      <c r="E168" s="328"/>
      <c r="F168" s="296"/>
      <c r="G168" s="333"/>
      <c r="H168" s="2"/>
    </row>
    <row r="169" spans="1:11" ht="27" customHeight="1" thickBot="1" x14ac:dyDescent="0.35">
      <c r="A169" s="117" t="s">
        <v>170</v>
      </c>
      <c r="B169" s="118"/>
      <c r="C169" s="119"/>
      <c r="D169" s="120">
        <f>D159+D157+D155+D153+D151+D149+D147+D145+D143+D141+D139+D133+D129+D127+D125+D123+D121+D119+D117+D115+D111+D109+D107+D95+D93+D91+D89+D87+D85+D83+D81+D77+D75+D67+D65+D63+D57+D55+D53+D47+D45+D43+D41+D39+D37+D35+D33+D31+D29+D27+D25+D163+D161+D167+D165</f>
        <v>88113785.399999991</v>
      </c>
      <c r="E169" s="119"/>
      <c r="F169" s="119"/>
      <c r="G169" s="121"/>
      <c r="H169" s="42"/>
      <c r="I169" s="169"/>
      <c r="J169" s="46"/>
      <c r="K169" s="21"/>
    </row>
    <row r="170" spans="1:11" ht="39.75" hidden="1" customHeight="1" x14ac:dyDescent="0.25">
      <c r="A170" s="494" t="s">
        <v>171</v>
      </c>
      <c r="B170" s="13" t="s">
        <v>172</v>
      </c>
      <c r="C170" s="14" t="s">
        <v>173</v>
      </c>
      <c r="D170" s="54">
        <v>0</v>
      </c>
      <c r="E170" s="346" t="s">
        <v>174</v>
      </c>
      <c r="F170" s="346" t="s">
        <v>30</v>
      </c>
      <c r="G170" s="457" t="s">
        <v>175</v>
      </c>
      <c r="H170" s="122"/>
      <c r="I170" s="168"/>
      <c r="K170" s="21"/>
    </row>
    <row r="171" spans="1:11" ht="69.75" hidden="1" customHeight="1" x14ac:dyDescent="0.25">
      <c r="A171" s="496"/>
      <c r="B171" s="123"/>
      <c r="C171" s="47"/>
      <c r="D171" s="32" t="s">
        <v>176</v>
      </c>
      <c r="E171" s="439"/>
      <c r="F171" s="439"/>
      <c r="G171" s="458"/>
      <c r="H171" s="122"/>
      <c r="I171" s="168"/>
      <c r="K171" s="21"/>
    </row>
    <row r="172" spans="1:11" ht="39.75" hidden="1" customHeight="1" x14ac:dyDescent="0.25">
      <c r="A172" s="124" t="s">
        <v>177</v>
      </c>
      <c r="B172" s="464" t="s">
        <v>178</v>
      </c>
      <c r="C172" s="406">
        <v>3110</v>
      </c>
      <c r="D172" s="125">
        <v>0</v>
      </c>
      <c r="E172" s="406" t="s">
        <v>179</v>
      </c>
      <c r="F172" s="406" t="s">
        <v>161</v>
      </c>
      <c r="G172" s="460" t="s">
        <v>175</v>
      </c>
      <c r="H172" s="122"/>
      <c r="I172" s="168"/>
      <c r="K172" s="21"/>
    </row>
    <row r="173" spans="1:11" ht="39.75" hidden="1" customHeight="1" x14ac:dyDescent="0.25">
      <c r="A173" s="126"/>
      <c r="B173" s="465"/>
      <c r="C173" s="335"/>
      <c r="D173" s="127" t="s">
        <v>180</v>
      </c>
      <c r="E173" s="335"/>
      <c r="F173" s="335"/>
      <c r="G173" s="461"/>
      <c r="H173" s="122"/>
      <c r="I173" s="168"/>
      <c r="K173" s="21"/>
    </row>
    <row r="174" spans="1:11" ht="43.5" hidden="1" customHeight="1" x14ac:dyDescent="0.25">
      <c r="A174" s="499"/>
      <c r="B174" s="464" t="s">
        <v>181</v>
      </c>
      <c r="C174" s="406">
        <v>3110</v>
      </c>
      <c r="D174" s="125">
        <v>0</v>
      </c>
      <c r="E174" s="406" t="s">
        <v>179</v>
      </c>
      <c r="F174" s="406" t="s">
        <v>77</v>
      </c>
      <c r="G174" s="459" t="s">
        <v>150</v>
      </c>
      <c r="K174" s="46"/>
    </row>
    <row r="175" spans="1:11" ht="42.75" hidden="1" customHeight="1" x14ac:dyDescent="0.25">
      <c r="A175" s="492"/>
      <c r="B175" s="465"/>
      <c r="C175" s="335"/>
      <c r="D175" s="128" t="s">
        <v>182</v>
      </c>
      <c r="E175" s="335"/>
      <c r="F175" s="335"/>
      <c r="G175" s="459"/>
      <c r="H175" s="46"/>
    </row>
    <row r="176" spans="1:11" ht="43.5" hidden="1" customHeight="1" x14ac:dyDescent="0.25">
      <c r="A176" s="491"/>
      <c r="B176" s="434" t="s">
        <v>183</v>
      </c>
      <c r="C176" s="129">
        <v>3110</v>
      </c>
      <c r="D176" s="130">
        <v>0</v>
      </c>
      <c r="E176" s="334" t="s">
        <v>184</v>
      </c>
      <c r="F176" s="340" t="s">
        <v>36</v>
      </c>
      <c r="G176" s="460" t="s">
        <v>175</v>
      </c>
    </row>
    <row r="177" spans="1:11" ht="63" hidden="1" customHeight="1" x14ac:dyDescent="0.25">
      <c r="A177" s="492"/>
      <c r="B177" s="435"/>
      <c r="C177" s="129"/>
      <c r="D177" s="132" t="s">
        <v>185</v>
      </c>
      <c r="E177" s="335"/>
      <c r="F177" s="341"/>
      <c r="G177" s="461"/>
    </row>
    <row r="178" spans="1:11" ht="75.75" hidden="1" customHeight="1" x14ac:dyDescent="0.25">
      <c r="A178" s="491"/>
      <c r="B178" s="434" t="s">
        <v>186</v>
      </c>
      <c r="C178" s="340">
        <v>3110</v>
      </c>
      <c r="D178" s="130">
        <v>0</v>
      </c>
      <c r="E178" s="131" t="s">
        <v>82</v>
      </c>
      <c r="F178" s="340" t="s">
        <v>36</v>
      </c>
      <c r="G178" s="460" t="s">
        <v>187</v>
      </c>
    </row>
    <row r="179" spans="1:11" ht="48" hidden="1" customHeight="1" x14ac:dyDescent="0.25">
      <c r="A179" s="492"/>
      <c r="B179" s="435"/>
      <c r="C179" s="341"/>
      <c r="D179" s="132" t="s">
        <v>188</v>
      </c>
      <c r="E179" s="133"/>
      <c r="F179" s="341"/>
      <c r="G179" s="461"/>
    </row>
    <row r="180" spans="1:11" ht="27.75" hidden="1" customHeight="1" x14ac:dyDescent="0.3">
      <c r="A180" s="134" t="s">
        <v>189</v>
      </c>
      <c r="B180" s="135"/>
      <c r="C180" s="136"/>
      <c r="D180" s="137">
        <f>D172+D174+D176+D178+D170</f>
        <v>0</v>
      </c>
      <c r="E180" s="136"/>
      <c r="F180" s="136"/>
      <c r="G180" s="138"/>
      <c r="H180" s="139"/>
      <c r="I180" s="168"/>
      <c r="J180" s="46"/>
      <c r="K180" s="170"/>
    </row>
    <row r="181" spans="1:11" ht="60" hidden="1" customHeight="1" x14ac:dyDescent="0.25">
      <c r="A181" s="494" t="s">
        <v>190</v>
      </c>
      <c r="B181" s="481" t="s">
        <v>191</v>
      </c>
      <c r="C181" s="348">
        <v>3122</v>
      </c>
      <c r="D181" s="140">
        <v>6899700</v>
      </c>
      <c r="E181" s="348" t="s">
        <v>192</v>
      </c>
      <c r="F181" s="348" t="s">
        <v>20</v>
      </c>
      <c r="G181" s="332" t="s">
        <v>193</v>
      </c>
      <c r="H181" s="141"/>
      <c r="I181" s="168"/>
      <c r="K181" s="46"/>
    </row>
    <row r="182" spans="1:11" ht="119.25" hidden="1" customHeight="1" x14ac:dyDescent="0.25">
      <c r="A182" s="495"/>
      <c r="B182" s="482"/>
      <c r="C182" s="328"/>
      <c r="D182" s="142" t="s">
        <v>194</v>
      </c>
      <c r="E182" s="328"/>
      <c r="F182" s="328"/>
      <c r="G182" s="333"/>
      <c r="H182" s="143"/>
      <c r="I182" s="168"/>
      <c r="K182" s="46"/>
    </row>
    <row r="183" spans="1:11" ht="42" hidden="1" customHeight="1" x14ac:dyDescent="0.25">
      <c r="A183" s="494" t="s">
        <v>195</v>
      </c>
      <c r="B183" s="481" t="s">
        <v>196</v>
      </c>
      <c r="C183" s="348">
        <v>3122</v>
      </c>
      <c r="D183" s="144">
        <v>53047500</v>
      </c>
      <c r="E183" s="348" t="s">
        <v>197</v>
      </c>
      <c r="F183" s="488" t="s">
        <v>20</v>
      </c>
      <c r="G183" s="332" t="s">
        <v>198</v>
      </c>
      <c r="H183" s="143"/>
      <c r="I183" s="168"/>
      <c r="K183" s="46"/>
    </row>
    <row r="184" spans="1:11" ht="129.75" hidden="1" customHeight="1" x14ac:dyDescent="0.25">
      <c r="A184" s="496"/>
      <c r="B184" s="482"/>
      <c r="C184" s="328"/>
      <c r="D184" s="142" t="s">
        <v>199</v>
      </c>
      <c r="E184" s="328"/>
      <c r="F184" s="489"/>
      <c r="G184" s="333"/>
      <c r="H184" s="143"/>
      <c r="I184" s="168"/>
      <c r="K184" s="46"/>
    </row>
    <row r="185" spans="1:11" ht="35.25" hidden="1" customHeight="1" x14ac:dyDescent="0.25">
      <c r="A185" s="145" t="s">
        <v>200</v>
      </c>
      <c r="B185" s="146"/>
      <c r="C185" s="147"/>
      <c r="D185" s="148">
        <f>D183</f>
        <v>53047500</v>
      </c>
      <c r="E185" s="149">
        <v>6899700</v>
      </c>
      <c r="F185" s="147" t="s">
        <v>201</v>
      </c>
      <c r="G185" s="150"/>
      <c r="H185" s="141"/>
      <c r="I185" s="168"/>
      <c r="K185" s="46"/>
    </row>
    <row r="186" spans="1:11" ht="35.25" hidden="1" customHeight="1" x14ac:dyDescent="0.25">
      <c r="A186" s="469" t="s">
        <v>202</v>
      </c>
      <c r="B186" s="483" t="s">
        <v>203</v>
      </c>
      <c r="C186" s="485">
        <v>3142</v>
      </c>
      <c r="D186" s="151">
        <v>23696510</v>
      </c>
      <c r="E186" s="348" t="s">
        <v>204</v>
      </c>
      <c r="F186" s="488" t="s">
        <v>20</v>
      </c>
      <c r="G186" s="332" t="s">
        <v>205</v>
      </c>
      <c r="H186" s="141"/>
      <c r="I186" s="168"/>
      <c r="K186" s="46"/>
    </row>
    <row r="187" spans="1:11" ht="135" hidden="1" customHeight="1" x14ac:dyDescent="0.25">
      <c r="A187" s="470"/>
      <c r="B187" s="484"/>
      <c r="C187" s="486"/>
      <c r="D187" s="142" t="s">
        <v>206</v>
      </c>
      <c r="E187" s="328"/>
      <c r="F187" s="489"/>
      <c r="G187" s="333"/>
      <c r="H187" s="141"/>
      <c r="I187" s="168"/>
      <c r="K187" s="46"/>
    </row>
    <row r="188" spans="1:11" ht="35.25" hidden="1" customHeight="1" x14ac:dyDescent="0.25">
      <c r="A188" s="152" t="s">
        <v>207</v>
      </c>
      <c r="B188" s="146"/>
      <c r="C188" s="147"/>
      <c r="D188" s="148">
        <f>D186</f>
        <v>23696510</v>
      </c>
      <c r="E188" s="147"/>
      <c r="F188" s="147"/>
      <c r="G188" s="147"/>
      <c r="H188" s="141"/>
      <c r="I188" s="168"/>
      <c r="K188" s="46"/>
    </row>
    <row r="189" spans="1:11" ht="38.25" customHeight="1" x14ac:dyDescent="0.25">
      <c r="A189" s="478"/>
      <c r="B189" s="479"/>
      <c r="C189" s="479"/>
      <c r="D189" s="479"/>
      <c r="E189" s="479"/>
      <c r="F189" s="479"/>
      <c r="G189" s="480"/>
    </row>
    <row r="190" spans="1:11" ht="27" customHeight="1" x14ac:dyDescent="0.25">
      <c r="A190" s="487"/>
      <c r="B190" s="154"/>
      <c r="C190" s="155"/>
      <c r="D190" s="476"/>
      <c r="E190" s="476"/>
      <c r="F190" s="476"/>
      <c r="G190" s="477"/>
    </row>
    <row r="191" spans="1:11" ht="25.5" customHeight="1" x14ac:dyDescent="0.25">
      <c r="A191" s="487"/>
      <c r="B191" s="154"/>
      <c r="C191" s="156"/>
      <c r="D191" s="474"/>
      <c r="E191" s="474"/>
      <c r="F191" s="474"/>
      <c r="G191" s="475"/>
    </row>
    <row r="192" spans="1:11" ht="15.75" x14ac:dyDescent="0.25">
      <c r="A192" s="159"/>
      <c r="B192" s="160"/>
      <c r="C192" s="154"/>
      <c r="D192" s="234"/>
      <c r="E192" s="275"/>
      <c r="F192" s="161"/>
      <c r="G192" s="276"/>
    </row>
    <row r="193" spans="1:11" ht="30" hidden="1" customHeight="1" x14ac:dyDescent="0.25">
      <c r="A193" s="487"/>
      <c r="B193" s="154"/>
      <c r="C193" s="155"/>
      <c r="D193" s="476"/>
      <c r="E193" s="476"/>
      <c r="F193" s="476"/>
      <c r="G193" s="477"/>
    </row>
    <row r="194" spans="1:11" ht="12.75" hidden="1" customHeight="1" x14ac:dyDescent="0.25">
      <c r="A194" s="487"/>
      <c r="B194" s="154"/>
      <c r="C194" s="156"/>
      <c r="D194" s="474"/>
      <c r="E194" s="474"/>
      <c r="F194" s="474"/>
      <c r="G194" s="475"/>
    </row>
    <row r="195" spans="1:11" ht="12.75" hidden="1" customHeight="1" x14ac:dyDescent="0.25">
      <c r="A195" s="153"/>
      <c r="B195" s="154"/>
      <c r="C195" s="156"/>
      <c r="D195" s="157"/>
      <c r="E195" s="157"/>
      <c r="F195" s="157"/>
      <c r="G195" s="158"/>
    </row>
    <row r="196" spans="1:11" ht="21.75" hidden="1" customHeight="1" x14ac:dyDescent="0.25">
      <c r="A196" s="487"/>
      <c r="B196" s="154"/>
      <c r="C196" s="155"/>
      <c r="D196" s="476"/>
      <c r="E196" s="476"/>
      <c r="F196" s="476"/>
      <c r="G196" s="477"/>
      <c r="H196" s="22"/>
    </row>
    <row r="197" spans="1:11" ht="12.75" customHeight="1" x14ac:dyDescent="0.25">
      <c r="A197" s="487"/>
      <c r="B197" s="154"/>
      <c r="C197" s="156"/>
      <c r="D197" s="474"/>
      <c r="E197" s="474"/>
      <c r="F197" s="474"/>
      <c r="G197" s="475"/>
    </row>
    <row r="198" spans="1:11" ht="12.75" customHeight="1" thickBot="1" x14ac:dyDescent="0.3">
      <c r="A198" s="162"/>
      <c r="B198" s="163"/>
      <c r="C198" s="164"/>
      <c r="D198" s="165"/>
      <c r="E198" s="165"/>
      <c r="F198" s="165"/>
      <c r="G198" s="166"/>
    </row>
    <row r="199" spans="1:11" ht="23.25" x14ac:dyDescent="0.35">
      <c r="D199" s="167"/>
      <c r="H199" s="168"/>
      <c r="K199" s="171"/>
    </row>
  </sheetData>
  <mergeCells count="397">
    <mergeCell ref="E165:E166"/>
    <mergeCell ref="E167:E168"/>
    <mergeCell ref="G167:G168"/>
    <mergeCell ref="A8:A9"/>
    <mergeCell ref="A10:A11"/>
    <mergeCell ref="A12:A13"/>
    <mergeCell ref="A73:A74"/>
    <mergeCell ref="F139:F140"/>
    <mergeCell ref="B107:B108"/>
    <mergeCell ref="A115:A116"/>
    <mergeCell ref="A119:A120"/>
    <mergeCell ref="A14:A15"/>
    <mergeCell ref="A16:A17"/>
    <mergeCell ref="A18:A19"/>
    <mergeCell ref="A20:A21"/>
    <mergeCell ref="A25:A26"/>
    <mergeCell ref="A27:A28"/>
    <mergeCell ref="A53:A54"/>
    <mergeCell ref="A55:A56"/>
    <mergeCell ref="A57:A58"/>
    <mergeCell ref="A81:A82"/>
    <mergeCell ref="A83:A84"/>
    <mergeCell ref="A39:A40"/>
    <mergeCell ref="A67:A68"/>
    <mergeCell ref="A69:A70"/>
    <mergeCell ref="A71:A72"/>
    <mergeCell ref="B101:B102"/>
    <mergeCell ref="B113:B114"/>
    <mergeCell ref="A107:A108"/>
    <mergeCell ref="A63:A64"/>
    <mergeCell ref="A89:A90"/>
    <mergeCell ref="A113:A114"/>
    <mergeCell ref="B105:B106"/>
    <mergeCell ref="B109:B110"/>
    <mergeCell ref="A75:A76"/>
    <mergeCell ref="A79:A80"/>
    <mergeCell ref="A125:A126"/>
    <mergeCell ref="A127:A128"/>
    <mergeCell ref="A129:A130"/>
    <mergeCell ref="A131:A132"/>
    <mergeCell ref="C121:C122"/>
    <mergeCell ref="C127:C128"/>
    <mergeCell ref="C131:C132"/>
    <mergeCell ref="E135:E136"/>
    <mergeCell ref="E137:E138"/>
    <mergeCell ref="B135:B136"/>
    <mergeCell ref="B137:B138"/>
    <mergeCell ref="A135:A136"/>
    <mergeCell ref="A137:A138"/>
    <mergeCell ref="A133:A134"/>
    <mergeCell ref="B125:B126"/>
    <mergeCell ref="A1:G1"/>
    <mergeCell ref="A2:F2"/>
    <mergeCell ref="A3:G3"/>
    <mergeCell ref="B4:E4"/>
    <mergeCell ref="A5:G5"/>
    <mergeCell ref="A101:A102"/>
    <mergeCell ref="A103:A104"/>
    <mergeCell ref="A105:A106"/>
    <mergeCell ref="A109:A110"/>
    <mergeCell ref="A47:A48"/>
    <mergeCell ref="A49:A50"/>
    <mergeCell ref="A51:A52"/>
    <mergeCell ref="A29:A30"/>
    <mergeCell ref="A31:A32"/>
    <mergeCell ref="A33:A34"/>
    <mergeCell ref="A35:A36"/>
    <mergeCell ref="A37:A38"/>
    <mergeCell ref="A95:A96"/>
    <mergeCell ref="A97:A98"/>
    <mergeCell ref="A99:A100"/>
    <mergeCell ref="A85:A86"/>
    <mergeCell ref="A87:A88"/>
    <mergeCell ref="A91:A92"/>
    <mergeCell ref="A93:A94"/>
    <mergeCell ref="A41:A42"/>
    <mergeCell ref="A43:A44"/>
    <mergeCell ref="G183:G184"/>
    <mergeCell ref="G186:G187"/>
    <mergeCell ref="A196:A197"/>
    <mergeCell ref="A59:A60"/>
    <mergeCell ref="A61:A62"/>
    <mergeCell ref="A65:A66"/>
    <mergeCell ref="A45:A46"/>
    <mergeCell ref="A178:A179"/>
    <mergeCell ref="A181:A182"/>
    <mergeCell ref="A183:A184"/>
    <mergeCell ref="A143:A144"/>
    <mergeCell ref="A174:A175"/>
    <mergeCell ref="A176:A177"/>
    <mergeCell ref="A149:A150"/>
    <mergeCell ref="A170:A171"/>
    <mergeCell ref="A151:A152"/>
    <mergeCell ref="A153:A154"/>
    <mergeCell ref="A155:A156"/>
    <mergeCell ref="A157:A158"/>
    <mergeCell ref="A121:A122"/>
    <mergeCell ref="A123:A124"/>
    <mergeCell ref="A141:A142"/>
    <mergeCell ref="A139:A140"/>
    <mergeCell ref="B139:B140"/>
    <mergeCell ref="D194:G194"/>
    <mergeCell ref="D196:G196"/>
    <mergeCell ref="D197:G197"/>
    <mergeCell ref="A189:G189"/>
    <mergeCell ref="B181:B182"/>
    <mergeCell ref="B183:B184"/>
    <mergeCell ref="B186:B187"/>
    <mergeCell ref="E181:E182"/>
    <mergeCell ref="E183:E184"/>
    <mergeCell ref="E186:E187"/>
    <mergeCell ref="C186:C187"/>
    <mergeCell ref="D190:G190"/>
    <mergeCell ref="D191:G191"/>
    <mergeCell ref="D193:G193"/>
    <mergeCell ref="A186:A187"/>
    <mergeCell ref="A190:A191"/>
    <mergeCell ref="A193:A194"/>
    <mergeCell ref="F181:F182"/>
    <mergeCell ref="F183:F184"/>
    <mergeCell ref="F186:F187"/>
    <mergeCell ref="G181:G182"/>
    <mergeCell ref="A145:A146"/>
    <mergeCell ref="B174:B175"/>
    <mergeCell ref="B176:B177"/>
    <mergeCell ref="B153:B154"/>
    <mergeCell ref="B157:B158"/>
    <mergeCell ref="A147:A148"/>
    <mergeCell ref="B147:B148"/>
    <mergeCell ref="B172:B173"/>
    <mergeCell ref="C183:C184"/>
    <mergeCell ref="B178:B179"/>
    <mergeCell ref="A163:A164"/>
    <mergeCell ref="A161:A162"/>
    <mergeCell ref="B161:B162"/>
    <mergeCell ref="C161:C162"/>
    <mergeCell ref="A167:A168"/>
    <mergeCell ref="F170:F171"/>
    <mergeCell ref="F176:F177"/>
    <mergeCell ref="F178:F179"/>
    <mergeCell ref="F147:F148"/>
    <mergeCell ref="G147:G148"/>
    <mergeCell ref="G149:G150"/>
    <mergeCell ref="G151:G152"/>
    <mergeCell ref="F149:F150"/>
    <mergeCell ref="G170:G171"/>
    <mergeCell ref="F151:F152"/>
    <mergeCell ref="G174:G175"/>
    <mergeCell ref="G176:G177"/>
    <mergeCell ref="F172:F173"/>
    <mergeCell ref="G172:G173"/>
    <mergeCell ref="G178:G179"/>
    <mergeCell ref="F174:F175"/>
    <mergeCell ref="F159:F160"/>
    <mergeCell ref="G159:G160"/>
    <mergeCell ref="G153:G154"/>
    <mergeCell ref="C115:C116"/>
    <mergeCell ref="C143:C144"/>
    <mergeCell ref="C119:C120"/>
    <mergeCell ref="C145:C146"/>
    <mergeCell ref="C172:C173"/>
    <mergeCell ref="B8:B9"/>
    <mergeCell ref="B10:B11"/>
    <mergeCell ref="B12:B13"/>
    <mergeCell ref="B37:B38"/>
    <mergeCell ref="B39:B40"/>
    <mergeCell ref="B67:B68"/>
    <mergeCell ref="B95:B96"/>
    <mergeCell ref="B97:B98"/>
    <mergeCell ref="B99:B100"/>
    <mergeCell ref="B129:B130"/>
    <mergeCell ref="B131:B132"/>
    <mergeCell ref="B141:B142"/>
    <mergeCell ref="B127:B128"/>
    <mergeCell ref="B151:B152"/>
    <mergeCell ref="B143:B144"/>
    <mergeCell ref="C139:C140"/>
    <mergeCell ref="C135:C136"/>
    <mergeCell ref="C137:C138"/>
    <mergeCell ref="C141:C142"/>
    <mergeCell ref="B119:B120"/>
    <mergeCell ref="B121:B122"/>
    <mergeCell ref="B123:B124"/>
    <mergeCell ref="C178:C179"/>
    <mergeCell ref="C181:C182"/>
    <mergeCell ref="E145:E146"/>
    <mergeCell ref="E147:E148"/>
    <mergeCell ref="E139:E140"/>
    <mergeCell ref="E157:E158"/>
    <mergeCell ref="E174:E175"/>
    <mergeCell ref="E176:E177"/>
    <mergeCell ref="C174:C175"/>
    <mergeCell ref="C149:C150"/>
    <mergeCell ref="E151:E152"/>
    <mergeCell ref="E153:E154"/>
    <mergeCell ref="E143:E144"/>
    <mergeCell ref="E133:E134"/>
    <mergeCell ref="E129:E130"/>
    <mergeCell ref="E131:E132"/>
    <mergeCell ref="E149:E150"/>
    <mergeCell ref="E170:E171"/>
    <mergeCell ref="E172:E173"/>
    <mergeCell ref="E159:E160"/>
    <mergeCell ref="B145:B146"/>
    <mergeCell ref="C8:C9"/>
    <mergeCell ref="C10:C11"/>
    <mergeCell ref="C12:C13"/>
    <mergeCell ref="C18:C19"/>
    <mergeCell ref="C27:C28"/>
    <mergeCell ref="C29:C30"/>
    <mergeCell ref="C31:C32"/>
    <mergeCell ref="C33:C34"/>
    <mergeCell ref="E8:E9"/>
    <mergeCell ref="E14:E15"/>
    <mergeCell ref="E16:E17"/>
    <mergeCell ref="E18:E19"/>
    <mergeCell ref="E25:E26"/>
    <mergeCell ref="E27:E28"/>
    <mergeCell ref="E29:E30"/>
    <mergeCell ref="E31:E32"/>
    <mergeCell ref="E20:E21"/>
    <mergeCell ref="E22:E23"/>
    <mergeCell ref="C85:C86"/>
    <mergeCell ref="C93:C94"/>
    <mergeCell ref="C95:C96"/>
    <mergeCell ref="C99:C100"/>
    <mergeCell ref="C101:C102"/>
    <mergeCell ref="C103:C104"/>
    <mergeCell ref="C105:C106"/>
    <mergeCell ref="E83:E84"/>
    <mergeCell ref="E85:E86"/>
    <mergeCell ref="E91:E92"/>
    <mergeCell ref="E93:E94"/>
    <mergeCell ref="E95:E96"/>
    <mergeCell ref="E97:E98"/>
    <mergeCell ref="E99:E100"/>
    <mergeCell ref="E89:E90"/>
    <mergeCell ref="E101:E102"/>
    <mergeCell ref="E103:E104"/>
    <mergeCell ref="E105:E106"/>
    <mergeCell ref="C35:C36"/>
    <mergeCell ref="C37:C38"/>
    <mergeCell ref="C39:C40"/>
    <mergeCell ref="C55:C56"/>
    <mergeCell ref="C59:C60"/>
    <mergeCell ref="C61:C62"/>
    <mergeCell ref="C67:C68"/>
    <mergeCell ref="C81:C82"/>
    <mergeCell ref="C83:C84"/>
    <mergeCell ref="C57:C58"/>
    <mergeCell ref="C109:C110"/>
    <mergeCell ref="C113:C114"/>
    <mergeCell ref="C107:C108"/>
    <mergeCell ref="E49:E50"/>
    <mergeCell ref="E55:E56"/>
    <mergeCell ref="E33:E34"/>
    <mergeCell ref="E35:E36"/>
    <mergeCell ref="E37:E38"/>
    <mergeCell ref="E39:E40"/>
    <mergeCell ref="E41:E42"/>
    <mergeCell ref="E43:E44"/>
    <mergeCell ref="E45:E46"/>
    <mergeCell ref="E47:E48"/>
    <mergeCell ref="E57:E58"/>
    <mergeCell ref="E59:E60"/>
    <mergeCell ref="E61:E62"/>
    <mergeCell ref="E65:E66"/>
    <mergeCell ref="E67:E68"/>
    <mergeCell ref="E69:E70"/>
    <mergeCell ref="E71:E72"/>
    <mergeCell ref="E73:E74"/>
    <mergeCell ref="E63:E64"/>
    <mergeCell ref="E77:E78"/>
    <mergeCell ref="E81:E82"/>
    <mergeCell ref="F55:F56"/>
    <mergeCell ref="F57:F58"/>
    <mergeCell ref="F59:F60"/>
    <mergeCell ref="F61:F62"/>
    <mergeCell ref="F65:F66"/>
    <mergeCell ref="F8:F9"/>
    <mergeCell ref="F10:F11"/>
    <mergeCell ref="F12:F13"/>
    <mergeCell ref="F16:F17"/>
    <mergeCell ref="F18:F19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67:F68"/>
    <mergeCell ref="F69:F70"/>
    <mergeCell ref="F71:F72"/>
    <mergeCell ref="F89:F90"/>
    <mergeCell ref="F119:F120"/>
    <mergeCell ref="F121:F122"/>
    <mergeCell ref="G8:G9"/>
    <mergeCell ref="G10:G11"/>
    <mergeCell ref="G12:G13"/>
    <mergeCell ref="G18:G19"/>
    <mergeCell ref="G25:G26"/>
    <mergeCell ref="G27:G28"/>
    <mergeCell ref="G29:G30"/>
    <mergeCell ref="G31:G3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F53:F54"/>
    <mergeCell ref="G53:G54"/>
    <mergeCell ref="G63:G64"/>
    <mergeCell ref="F93:F94"/>
    <mergeCell ref="F95:F96"/>
    <mergeCell ref="F129:F130"/>
    <mergeCell ref="G55:G56"/>
    <mergeCell ref="G57:G58"/>
    <mergeCell ref="G59:G60"/>
    <mergeCell ref="G61:G62"/>
    <mergeCell ref="G65:G66"/>
    <mergeCell ref="G67:G68"/>
    <mergeCell ref="G77:G78"/>
    <mergeCell ref="G85:G86"/>
    <mergeCell ref="G87:G88"/>
    <mergeCell ref="G91:G92"/>
    <mergeCell ref="G93:G94"/>
    <mergeCell ref="G95:G96"/>
    <mergeCell ref="G97:G98"/>
    <mergeCell ref="G99:G100"/>
    <mergeCell ref="G101:G102"/>
    <mergeCell ref="G103:G104"/>
    <mergeCell ref="G105:G106"/>
    <mergeCell ref="F73:F74"/>
    <mergeCell ref="F81:F82"/>
    <mergeCell ref="G109:G110"/>
    <mergeCell ref="G113:G114"/>
    <mergeCell ref="G115:G116"/>
    <mergeCell ref="G119:G120"/>
    <mergeCell ref="G121:G122"/>
    <mergeCell ref="G129:G130"/>
    <mergeCell ref="G131:G132"/>
    <mergeCell ref="G135:G136"/>
    <mergeCell ref="G137:G138"/>
    <mergeCell ref="G133:G134"/>
    <mergeCell ref="F113:F114"/>
    <mergeCell ref="F115:F116"/>
    <mergeCell ref="G145:G146"/>
    <mergeCell ref="F131:F132"/>
    <mergeCell ref="F135:F136"/>
    <mergeCell ref="F137:F138"/>
    <mergeCell ref="F141:F142"/>
    <mergeCell ref="F153:F154"/>
    <mergeCell ref="F145:F146"/>
    <mergeCell ref="E111:E112"/>
    <mergeCell ref="E113:E114"/>
    <mergeCell ref="E115:E116"/>
    <mergeCell ref="E117:E118"/>
    <mergeCell ref="E119:E120"/>
    <mergeCell ref="E121:E122"/>
    <mergeCell ref="E123:E124"/>
    <mergeCell ref="E141:E142"/>
    <mergeCell ref="E125:E126"/>
    <mergeCell ref="E127:E128"/>
    <mergeCell ref="E161:E162"/>
    <mergeCell ref="G161:G162"/>
    <mergeCell ref="E163:E164"/>
    <mergeCell ref="G163:G164"/>
    <mergeCell ref="E107:E108"/>
    <mergeCell ref="F107:F108"/>
    <mergeCell ref="G141:G142"/>
    <mergeCell ref="G143:G144"/>
    <mergeCell ref="F83:F84"/>
    <mergeCell ref="F85:F86"/>
    <mergeCell ref="F87:F88"/>
    <mergeCell ref="G89:G90"/>
    <mergeCell ref="F101:F102"/>
    <mergeCell ref="F103:F104"/>
    <mergeCell ref="F105:F106"/>
    <mergeCell ref="F109:F110"/>
    <mergeCell ref="F111:F112"/>
    <mergeCell ref="G107:G108"/>
    <mergeCell ref="F97:F98"/>
    <mergeCell ref="F99:F100"/>
    <mergeCell ref="F143:F144"/>
    <mergeCell ref="F133:F134"/>
    <mergeCell ref="G139:G140"/>
    <mergeCell ref="E109:E110"/>
  </mergeCells>
  <pageMargins left="0.39370078740157499" right="0.23622047244094499" top="0.31496062992126" bottom="0.196850393700787" header="0.15748031496063" footer="0.31496062992126"/>
  <pageSetup paperSize="9" scale="53" fitToWidth="0" fitToHeight="0" orientation="landscape" r:id="rId1"/>
  <rowBreaks count="6" manualBreakCount="6">
    <brk id="30" max="9" man="1"/>
    <brk id="54" max="9" man="1"/>
    <brk id="78" max="9" man="1"/>
    <brk id="108" max="9" man="1"/>
    <brk id="126" max="16383" man="1"/>
    <brk id="152" max="9" man="1"/>
  </rowBreaks>
  <colBreaks count="1" manualBreakCount="1">
    <brk id="7" max="17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48" sqref="F4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заг</vt:lpstr>
      <vt:lpstr>Аркуш1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2025-12-15T10:56:53Z</cp:lastPrinted>
  <dcterms:created xsi:type="dcterms:W3CDTF">2016-01-19T07:58:00Z</dcterms:created>
  <dcterms:modified xsi:type="dcterms:W3CDTF">2025-12-16T07:07:28Z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