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102" i="1" l="1"/>
  <c r="D84" i="1" l="1"/>
  <c r="D78" i="1" l="1"/>
  <c r="D25" i="1" l="1"/>
  <c r="D19" i="1"/>
  <c r="D46" i="1" l="1"/>
  <c r="D15" i="1"/>
  <c r="D23" i="1"/>
  <c r="D13" i="1"/>
  <c r="D30" i="1" l="1"/>
  <c r="H33" i="1" s="1"/>
  <c r="D34" i="1"/>
  <c r="H36" i="1" s="1"/>
  <c r="D38" i="1"/>
  <c r="H40" i="1" s="1"/>
  <c r="D88" i="1" l="1"/>
  <c r="K33" i="1" l="1"/>
  <c r="K28" i="1" l="1"/>
  <c r="D26" i="1"/>
  <c r="I33" i="1" l="1"/>
  <c r="J33" i="1" s="1"/>
  <c r="H29" i="1"/>
  <c r="I29" i="1" s="1"/>
  <c r="D80" i="1"/>
  <c r="D54" i="1" l="1"/>
  <c r="D44" i="1"/>
  <c r="D17" i="1"/>
  <c r="I12" i="1" l="1"/>
</calcChain>
</file>

<file path=xl/sharedStrings.xml><?xml version="1.0" encoding="utf-8"?>
<sst xmlns="http://schemas.openxmlformats.org/spreadsheetml/2006/main" count="308" uniqueCount="223">
  <si>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</si>
  <si>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</si>
  <si>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</si>
  <si>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</si>
  <si>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</si>
  <si>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</si>
  <si>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</si>
  <si>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</si>
  <si>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</si>
  <si>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</si>
  <si>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</si>
  <si>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</si>
  <si>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</si>
  <si>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</si>
  <si>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</si>
  <si>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</si>
  <si>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</si>
  <si>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</si>
  <si>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</si>
  <si>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</si>
  <si>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</si>
  <si>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</si>
  <si>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</si>
  <si>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</si>
  <si>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</si>
  <si>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</si>
  <si>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</si>
  <si>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</si>
  <si>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</si>
  <si>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</si>
  <si>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кошторис інтернет два канали</t>
  </si>
  <si>
    <t>запущено</t>
  </si>
  <si>
    <t>майбут мінусовка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</si>
  <si>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</si>
  <si>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</si>
  <si>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</si>
  <si>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</si>
  <si>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</si>
  <si>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</si>
  <si>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</si>
  <si>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</si>
  <si>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</si>
  <si>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</si>
  <si>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КОШТОРИС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</si>
  <si>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</si>
  <si>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</si>
  <si>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</si>
  <si>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</si>
  <si>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</si>
  <si>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</si>
  <si>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</si>
  <si>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</si>
  <si>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</si>
  <si>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</si>
  <si>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</si>
  <si>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</si>
  <si>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>запус.880000</t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</si>
  <si>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</si>
  <si>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</si>
  <si>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</si>
  <si>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</si>
  <si>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</si>
  <si>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</si>
  <si>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</si>
  <si>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</si>
  <si>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</si>
  <si>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</si>
  <si>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</si>
  <si>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</si>
  <si>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запус.4061530</t>
  </si>
  <si>
    <t>запус3959970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</si>
  <si>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</si>
  <si>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</si>
  <si>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</si>
  <si>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</si>
  <si>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</si>
  <si>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</si>
  <si>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</si>
  <si>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</si>
  <si>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</si>
  <si>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</si>
  <si>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</si>
  <si>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</si>
  <si>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</si>
  <si>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</si>
  <si>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</si>
  <si>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</si>
  <si>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</si>
  <si>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</si>
  <si>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</si>
  <si>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</si>
  <si>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</si>
  <si>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</si>
  <si>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</si>
  <si>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</si>
  <si>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</si>
  <si>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</si>
  <si>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</si>
  <si>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</si>
  <si>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</si>
  <si>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</si>
  <si>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</si>
  <si>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</si>
  <si>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</si>
  <si>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</si>
  <si>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</si>
  <si>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</si>
  <si>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</si>
  <si>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</si>
  <si>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</si>
  <si>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</si>
  <si>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</si>
  <si>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</si>
  <si>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</si>
  <si>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</si>
  <si>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</si>
  <si>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</si>
  <si>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</si>
  <si>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</si>
  <si>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>запус. На 0,40менше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</si>
  <si>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</si>
  <si>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</si>
  <si>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</si>
  <si>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</si>
  <si>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</si>
  <si>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</si>
  <si>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</si>
  <si>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</si>
  <si>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</si>
  <si>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</si>
  <si>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</si>
  <si>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</si>
  <si>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</si>
  <si>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</si>
  <si>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</si>
  <si>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</si>
  <si>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</si>
  <si>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</si>
  <si>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</si>
  <si>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</si>
  <si>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</si>
  <si>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</si>
  <si>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</si>
  <si>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</si>
  <si>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</si>
  <si>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</si>
  <si>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</si>
  <si>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</si>
  <si>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</si>
  <si>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</si>
  <si>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</si>
  <si>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</si>
  <si>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</si>
  <si>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</si>
  <si>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</si>
  <si>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</si>
  <si>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</si>
  <si>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</si>
  <si>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</si>
  <si>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</si>
  <si>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</si>
  <si>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</si>
  <si>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</si>
  <si>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</si>
  <si>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</si>
  <si>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</si>
  <si>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</si>
  <si>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</si>
  <si>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</si>
  <si>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>змінид/у5 від 16.02.2026</t>
  </si>
  <si>
    <t xml:space="preserve">грн. (один  мільйон  п'ятсот сімдесят шість   тисяч триста тридцять сім гривень 17коп.)                          </t>
  </si>
  <si>
    <t>зміни д/у 3264/26 від 16.02.2026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</si>
  <si>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</si>
  <si>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</si>
  <si>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</si>
  <si>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>192053,58 д/у на мінус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</si>
  <si>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</si>
  <si>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</si>
  <si>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</si>
  <si>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t>запуст. 1423590</t>
  </si>
  <si>
    <t>9130 на +</t>
  </si>
  <si>
    <t>вкм1</t>
  </si>
  <si>
    <t>вкм2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</si>
  <si>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</si>
  <si>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</si>
  <si>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</si>
  <si>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</si>
  <si>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</si>
  <si>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</si>
  <si>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</si>
  <si>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>У зв'язку з  продовженням строку дії договору попередніх років 20%але не більше (та і менший кошторис)</t>
  </si>
  <si>
    <t>15400ключі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</si>
  <si>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</si>
  <si>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</si>
  <si>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</si>
  <si>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</si>
  <si>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</si>
  <si>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</si>
  <si>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</si>
  <si>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</si>
  <si>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</si>
  <si>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</si>
  <si>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</si>
  <si>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</si>
  <si>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</si>
  <si>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</si>
  <si>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</si>
  <si>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</si>
  <si>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</si>
  <si>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</si>
  <si>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</si>
  <si>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</si>
  <si>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</si>
  <si>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</si>
  <si>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</si>
  <si>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</si>
  <si>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</si>
  <si>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t>плюс з Деп.мат.заб.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</si>
  <si>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</si>
  <si>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</si>
  <si>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>запуск на 10288044,00</t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</si>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</sst>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8" borderId="45" xfId="0" applyNumberFormat="1" applyFill="1" applyBorder="1"/>
    <xf numFmtId="0" fontId="0" fillId="8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top" wrapText="1"/>
    </xf>
    <xf numFmtId="49" fontId="28" fillId="4" borderId="15" xfId="0" applyNumberFormat="1" applyFont="1" applyFill="1" applyBorder="1" applyAlignment="1">
      <alignment horizontal="center" vertical="center" wrapText="1"/>
    </xf>
    <xf numFmtId="4" fontId="38" fillId="7" borderId="32" xfId="0" applyNumberFormat="1" applyFont="1" applyFill="1" applyBorder="1" applyAlignment="1">
      <alignment horizontal="center" vertical="top" wrapText="1"/>
    </xf>
    <xf numFmtId="0" fontId="37" fillId="7" borderId="21" xfId="0" applyFont="1" applyFill="1" applyBorder="1" applyAlignment="1">
      <alignment horizontal="center" vertical="top" wrapText="1"/>
    </xf>
    <xf numFmtId="0" fontId="33" fillId="7" borderId="17" xfId="0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top" wrapText="1"/>
    </xf>
    <xf numFmtId="49" fontId="2" fillId="7" borderId="18" xfId="0" applyNumberFormat="1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top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" fontId="11" fillId="7" borderId="8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vertical="top" wrapText="1"/>
    </xf>
    <xf numFmtId="4" fontId="16" fillId="7" borderId="32" xfId="0" applyNumberFormat="1" applyFont="1" applyFill="1" applyBorder="1" applyAlignment="1">
      <alignment horizontal="center" vertical="justify" wrapText="1"/>
    </xf>
    <xf numFmtId="0" fontId="34" fillId="7" borderId="19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center" vertical="top" wrapText="1"/>
    </xf>
    <xf numFmtId="4" fontId="38" fillId="8" borderId="14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top" wrapText="1"/>
    </xf>
    <xf numFmtId="4" fontId="24" fillId="7" borderId="14" xfId="0" applyNumberFormat="1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8" fillId="7" borderId="14" xfId="0" applyFont="1" applyFill="1" applyBorder="1" applyAlignment="1">
      <alignment horizontal="center" vertical="top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164" fontId="24" fillId="7" borderId="14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4" fontId="24" fillId="7" borderId="31" xfId="0" applyNumberFormat="1" applyFont="1" applyFill="1" applyBorder="1" applyAlignment="1">
      <alignment horizontal="center" vertical="center" wrapText="1"/>
    </xf>
    <xf numFmtId="164" fontId="11" fillId="7" borderId="32" xfId="0" applyNumberFormat="1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top" wrapText="1"/>
    </xf>
    <xf numFmtId="4" fontId="11" fillId="7" borderId="10" xfId="0" applyNumberFormat="1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6" fillId="7" borderId="15" xfId="0" applyFont="1" applyFill="1" applyBorder="1" applyAlignment="1">
      <alignment horizontal="center" vertical="center" wrapText="1"/>
    </xf>
    <xf numFmtId="4" fontId="11" fillId="7" borderId="8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7" borderId="30" xfId="0" applyNumberFormat="1" applyFont="1" applyFill="1" applyBorder="1" applyAlignment="1">
      <alignment horizontal="left" vertical="top" wrapText="1"/>
    </xf>
    <xf numFmtId="0" fontId="2" fillId="7" borderId="19" xfId="0" applyNumberFormat="1" applyFont="1" applyFill="1" applyBorder="1" applyAlignment="1">
      <alignment horizontal="left" vertical="top" wrapText="1"/>
    </xf>
    <xf numFmtId="0" fontId="20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horizontal="left" vertical="top" wrapText="1"/>
    </xf>
    <xf numFmtId="0" fontId="34" fillId="7" borderId="15" xfId="0" applyFont="1" applyFill="1" applyBorder="1" applyAlignment="1">
      <alignment horizontal="left" vertical="top" wrapText="1"/>
    </xf>
    <xf numFmtId="0" fontId="34" fillId="7" borderId="10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horizontal="left" vertical="top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7" borderId="42" xfId="0" applyFont="1" applyFill="1" applyBorder="1" applyAlignment="1">
      <alignment horizontal="left" vertical="top" wrapText="1"/>
    </xf>
    <xf numFmtId="0" fontId="19" fillId="7" borderId="43" xfId="0" applyFont="1" applyFill="1" applyBorder="1" applyAlignment="1">
      <alignment horizontal="left" vertical="top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49" fontId="2" fillId="7" borderId="35" xfId="0" applyNumberFormat="1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vertical="top" wrapText="1"/>
    </xf>
    <xf numFmtId="49" fontId="2" fillId="7" borderId="18" xfId="0" applyNumberFormat="1" applyFont="1" applyFill="1" applyBorder="1" applyAlignment="1">
      <alignment horizontal="center" vertical="center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49" fontId="21" fillId="7" borderId="22" xfId="0" applyNumberFormat="1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left" vertical="top" wrapText="1"/>
    </xf>
    <xf numFmtId="0" fontId="21" fillId="7" borderId="19" xfId="0" applyFont="1" applyFill="1" applyBorder="1" applyAlignment="1">
      <alignment horizontal="left" vertical="top" wrapText="1"/>
    </xf>
    <xf numFmtId="0" fontId="22" fillId="7" borderId="8" xfId="0" applyFont="1" applyFill="1" applyBorder="1" applyAlignment="1">
      <alignment horizontal="center" vertical="top" wrapText="1"/>
    </xf>
    <xf numFmtId="0" fontId="22" fillId="7" borderId="20" xfId="0" applyFont="1" applyFill="1" applyBorder="1" applyAlignment="1">
      <alignment horizontal="center" vertical="top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left" vertical="top" wrapText="1"/>
    </xf>
    <xf numFmtId="0" fontId="22" fillId="7" borderId="17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center" wrapText="1"/>
    </xf>
    <xf numFmtId="49" fontId="21" fillId="7" borderId="23" xfId="0" applyNumberFormat="1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top" wrapText="1"/>
    </xf>
    <xf numFmtId="0" fontId="23" fillId="7" borderId="15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left" vertical="top" wrapText="1"/>
    </xf>
    <xf numFmtId="49" fontId="17" fillId="7" borderId="13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left" vertical="top" wrapText="1"/>
    </xf>
    <xf numFmtId="0" fontId="21" fillId="7" borderId="2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72" zoomScale="145" zoomScaleSheetLayoutView="145" workbookViewId="0">
      <selection activeCell="F84" sqref="F84:F85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10" x14ac:dyDescent="0.25">
      <c r="E1" s="288"/>
      <c r="F1" s="288"/>
      <c r="G1" s="288"/>
    </row>
    <row r="2" spans="1:10" x14ac:dyDescent="0.25">
      <c r="E2" s="291"/>
      <c r="F2" s="291"/>
      <c r="G2" s="291"/>
    </row>
    <row r="3" spans="1:10" x14ac:dyDescent="0.25">
      <c r="E3" s="292"/>
      <c r="F3" s="292"/>
      <c r="G3" s="292"/>
    </row>
    <row r="4" spans="1:10" x14ac:dyDescent="0.25">
      <c r="E4" s="3"/>
      <c r="F4" s="3"/>
      <c r="G4" s="29">
        <v>13</v>
      </c>
    </row>
    <row r="5" spans="1:10" ht="55.5" customHeight="1" x14ac:dyDescent="0.25">
      <c r="A5" s="294" t="s">
        <v>16</v>
      </c>
      <c r="B5" s="294"/>
      <c r="C5" s="294"/>
      <c r="D5" s="294"/>
      <c r="E5" s="294"/>
      <c r="F5" s="294"/>
      <c r="G5" s="294"/>
    </row>
    <row r="6" spans="1:10" ht="20.25" x14ac:dyDescent="0.25">
      <c r="A6" s="290"/>
      <c r="B6" s="290"/>
      <c r="C6" s="290"/>
      <c r="D6" s="290"/>
      <c r="E6" s="290"/>
      <c r="F6" s="290"/>
      <c r="G6" s="18"/>
    </row>
    <row r="7" spans="1:10" ht="18.75" x14ac:dyDescent="0.25">
      <c r="A7" s="293" t="s">
        <v>1</v>
      </c>
      <c r="B7" s="293"/>
      <c r="C7" s="293"/>
      <c r="D7" s="293"/>
      <c r="E7" s="293"/>
      <c r="F7" s="293"/>
      <c r="G7" s="293"/>
    </row>
    <row r="8" spans="1:10" ht="18.75" x14ac:dyDescent="0.25">
      <c r="A8" s="293" t="s">
        <v>2</v>
      </c>
      <c r="B8" s="293"/>
      <c r="C8" s="293"/>
      <c r="D8" s="293"/>
      <c r="E8" s="293"/>
      <c r="F8" s="293"/>
      <c r="G8" s="293"/>
    </row>
    <row r="9" spans="1:10" x14ac:dyDescent="0.25">
      <c r="A9" s="289" t="s">
        <v>0</v>
      </c>
      <c r="B9" s="289"/>
      <c r="C9" s="289"/>
      <c r="D9" s="289"/>
      <c r="E9" s="289"/>
      <c r="F9" s="289"/>
      <c r="G9" s="289"/>
    </row>
    <row r="10" spans="1:10" ht="15.75" thickBot="1" x14ac:dyDescent="0.3">
      <c r="A10" s="17"/>
      <c r="B10" s="17"/>
      <c r="C10" s="17"/>
      <c r="D10" s="17"/>
      <c r="E10" s="17"/>
      <c r="F10" s="17"/>
      <c r="G10" s="17"/>
    </row>
    <row r="11" spans="1:10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10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 t="s">
        <v>43</v>
      </c>
      <c r="I12" s="31">
        <f>D26+D30</f>
        <v>7902869.29</v>
      </c>
      <c r="J12" t="s">
        <v>31</v>
      </c>
    </row>
    <row r="13" spans="1:10" ht="42" hidden="1" customHeight="1" x14ac:dyDescent="0.25">
      <c r="A13" s="213" t="s">
        <v>137</v>
      </c>
      <c r="B13" s="175" t="s">
        <v>200</v>
      </c>
      <c r="C13" s="21">
        <v>2210</v>
      </c>
      <c r="D13" s="25">
        <f>200000-200000</f>
        <v>0</v>
      </c>
      <c r="E13" s="308" t="s">
        <v>34</v>
      </c>
      <c r="F13" s="310" t="s">
        <v>82</v>
      </c>
      <c r="G13" s="22" t="s">
        <v>10</v>
      </c>
      <c r="H13" s="23"/>
    </row>
    <row r="14" spans="1:10" ht="51" hidden="1" customHeight="1" x14ac:dyDescent="0.25">
      <c r="A14" s="307"/>
      <c r="B14" s="176"/>
      <c r="C14" s="20"/>
      <c r="D14" s="19" t="s">
        <v>193</v>
      </c>
      <c r="E14" s="309"/>
      <c r="F14" s="308"/>
      <c r="G14" s="24" t="s">
        <v>192</v>
      </c>
    </row>
    <row r="15" spans="1:10" ht="41.25" hidden="1" customHeight="1" x14ac:dyDescent="0.25">
      <c r="A15" s="213" t="s">
        <v>136</v>
      </c>
      <c r="B15" s="175" t="s">
        <v>201</v>
      </c>
      <c r="C15" s="21">
        <v>2210</v>
      </c>
      <c r="D15" s="25">
        <f>165000-165000</f>
        <v>0</v>
      </c>
      <c r="E15" s="308" t="s">
        <v>34</v>
      </c>
      <c r="F15" s="311" t="s">
        <v>138</v>
      </c>
      <c r="G15" s="22" t="s">
        <v>10</v>
      </c>
    </row>
    <row r="16" spans="1:10" ht="53.25" hidden="1" customHeight="1" x14ac:dyDescent="0.25">
      <c r="A16" s="307"/>
      <c r="B16" s="176"/>
      <c r="C16" s="50"/>
      <c r="D16" s="19" t="s">
        <v>195</v>
      </c>
      <c r="E16" s="309"/>
      <c r="F16" s="308"/>
      <c r="G16" s="24" t="s">
        <v>208</v>
      </c>
    </row>
    <row r="17" spans="1:11" ht="33" customHeight="1" x14ac:dyDescent="0.25">
      <c r="A17" s="321" t="s">
        <v>35</v>
      </c>
      <c r="B17" s="175" t="s">
        <v>36</v>
      </c>
      <c r="C17" s="177">
        <v>2210</v>
      </c>
      <c r="D17" s="26">
        <f>235000</f>
        <v>235000</v>
      </c>
      <c r="E17" s="181" t="s">
        <v>42</v>
      </c>
      <c r="F17" s="179" t="s">
        <v>72</v>
      </c>
      <c r="G17" s="267" t="s">
        <v>37</v>
      </c>
    </row>
    <row r="18" spans="1:11" ht="33" customHeight="1" x14ac:dyDescent="0.25">
      <c r="A18" s="321"/>
      <c r="B18" s="176"/>
      <c r="C18" s="178"/>
      <c r="D18" s="19" t="s">
        <v>139</v>
      </c>
      <c r="E18" s="182"/>
      <c r="F18" s="180"/>
      <c r="G18" s="268"/>
    </row>
    <row r="19" spans="1:11" ht="35.25" customHeight="1" x14ac:dyDescent="0.25">
      <c r="A19" s="322" t="s">
        <v>38</v>
      </c>
      <c r="B19" s="175" t="s">
        <v>39</v>
      </c>
      <c r="C19" s="263" t="s">
        <v>40</v>
      </c>
      <c r="D19" s="27">
        <f>2560000-320000</f>
        <v>2240000</v>
      </c>
      <c r="E19" s="265" t="s">
        <v>41</v>
      </c>
      <c r="F19" s="266" t="s">
        <v>72</v>
      </c>
      <c r="G19" s="267" t="s">
        <v>140</v>
      </c>
    </row>
    <row r="20" spans="1:11" ht="51" customHeight="1" x14ac:dyDescent="0.25">
      <c r="A20" s="322"/>
      <c r="B20" s="176"/>
      <c r="C20" s="264"/>
      <c r="D20" s="19" t="s">
        <v>212</v>
      </c>
      <c r="E20" s="265"/>
      <c r="F20" s="266"/>
      <c r="G20" s="268"/>
    </row>
    <row r="21" spans="1:11" ht="51" customHeight="1" x14ac:dyDescent="0.25">
      <c r="A21" s="322" t="s">
        <v>210</v>
      </c>
      <c r="B21" s="175" t="s">
        <v>200</v>
      </c>
      <c r="C21" s="263" t="s">
        <v>40</v>
      </c>
      <c r="D21" s="27">
        <v>320000</v>
      </c>
      <c r="E21" s="265" t="s">
        <v>41</v>
      </c>
      <c r="F21" s="266" t="s">
        <v>82</v>
      </c>
      <c r="G21" s="267" t="s">
        <v>140</v>
      </c>
    </row>
    <row r="22" spans="1:11" ht="51" customHeight="1" thickBot="1" x14ac:dyDescent="0.3">
      <c r="A22" s="322"/>
      <c r="B22" s="176"/>
      <c r="C22" s="264"/>
      <c r="D22" s="19" t="s">
        <v>211</v>
      </c>
      <c r="E22" s="265"/>
      <c r="F22" s="266"/>
      <c r="G22" s="268"/>
    </row>
    <row r="23" spans="1:11" ht="51" customHeight="1" x14ac:dyDescent="0.25">
      <c r="A23" s="117" t="s">
        <v>194</v>
      </c>
      <c r="B23" s="114" t="s">
        <v>200</v>
      </c>
      <c r="C23" s="118" t="s">
        <v>196</v>
      </c>
      <c r="D23" s="25">
        <f>200000+15400+165000</f>
        <v>380400</v>
      </c>
      <c r="E23" s="308" t="s">
        <v>34</v>
      </c>
      <c r="F23" s="310" t="s">
        <v>48</v>
      </c>
      <c r="G23" s="22" t="s">
        <v>10</v>
      </c>
    </row>
    <row r="24" spans="1:11" ht="51" customHeight="1" thickBot="1" x14ac:dyDescent="0.3">
      <c r="A24" s="117"/>
      <c r="B24" s="114"/>
      <c r="C24" s="118"/>
      <c r="D24" s="19" t="s">
        <v>204</v>
      </c>
      <c r="E24" s="309"/>
      <c r="F24" s="308"/>
      <c r="G24" s="24" t="s">
        <v>207</v>
      </c>
    </row>
    <row r="25" spans="1:11" ht="32.25" customHeight="1" thickBot="1" x14ac:dyDescent="0.3">
      <c r="A25" s="36" t="s">
        <v>33</v>
      </c>
      <c r="B25" s="32"/>
      <c r="C25" s="33"/>
      <c r="D25" s="37">
        <f>D19+D17+D13+D15+D21+D23</f>
        <v>3175400</v>
      </c>
      <c r="E25" s="34"/>
      <c r="F25" s="34"/>
      <c r="G25" s="35"/>
      <c r="H25" s="108">
        <v>3175400</v>
      </c>
      <c r="I25" s="109"/>
      <c r="J25" s="109"/>
      <c r="K25" s="109" t="s">
        <v>191</v>
      </c>
    </row>
    <row r="26" spans="1:11" ht="20.25" customHeight="1" x14ac:dyDescent="0.25">
      <c r="A26" s="317" t="s">
        <v>11</v>
      </c>
      <c r="B26" s="319" t="s">
        <v>12</v>
      </c>
      <c r="C26" s="313">
        <v>2240</v>
      </c>
      <c r="D26" s="49">
        <f>4061530</f>
        <v>4061530</v>
      </c>
      <c r="E26" s="167" t="s">
        <v>51</v>
      </c>
      <c r="F26" s="315" t="s">
        <v>14</v>
      </c>
      <c r="G26" s="312" t="s">
        <v>55</v>
      </c>
      <c r="H26" s="23">
        <v>167785.71</v>
      </c>
      <c r="I26" t="s">
        <v>32</v>
      </c>
    </row>
    <row r="27" spans="1:11" ht="45" customHeight="1" thickBot="1" x14ac:dyDescent="0.3">
      <c r="A27" s="318"/>
      <c r="B27" s="320"/>
      <c r="C27" s="314"/>
      <c r="D27" s="19" t="s">
        <v>15</v>
      </c>
      <c r="E27" s="182"/>
      <c r="F27" s="316"/>
      <c r="G27" s="268"/>
      <c r="H27" t="s">
        <v>69</v>
      </c>
      <c r="I27" s="23"/>
    </row>
    <row r="28" spans="1:11" ht="45" customHeight="1" x14ac:dyDescent="0.25">
      <c r="A28" s="298" t="s">
        <v>11</v>
      </c>
      <c r="B28" s="296" t="s">
        <v>12</v>
      </c>
      <c r="C28" s="138">
        <v>2240</v>
      </c>
      <c r="D28" s="139">
        <v>480985.71</v>
      </c>
      <c r="E28" s="221" t="s">
        <v>52</v>
      </c>
      <c r="F28" s="140" t="s">
        <v>14</v>
      </c>
      <c r="G28" s="257" t="s">
        <v>27</v>
      </c>
      <c r="I28" s="38"/>
      <c r="K28" s="31">
        <f>I28-K33</f>
        <v>-8664000</v>
      </c>
    </row>
    <row r="29" spans="1:11" ht="40.5" customHeight="1" thickBot="1" x14ac:dyDescent="0.3">
      <c r="A29" s="299"/>
      <c r="B29" s="297"/>
      <c r="C29" s="138"/>
      <c r="D29" s="141" t="s">
        <v>28</v>
      </c>
      <c r="E29" s="328"/>
      <c r="F29" s="140"/>
      <c r="G29" s="270"/>
      <c r="H29" s="31">
        <f>D26+D28</f>
        <v>4542515.71</v>
      </c>
      <c r="I29" s="38">
        <f>H29-4332000</f>
        <v>210515.70999999996</v>
      </c>
    </row>
    <row r="30" spans="1:11" s="8" customFormat="1" ht="60.75" customHeight="1" x14ac:dyDescent="0.25">
      <c r="A30" s="207" t="s">
        <v>13</v>
      </c>
      <c r="B30" s="296" t="s">
        <v>12</v>
      </c>
      <c r="C30" s="300">
        <v>2240</v>
      </c>
      <c r="D30" s="142">
        <f>3959970-118630.71</f>
        <v>3841339.29</v>
      </c>
      <c r="E30" s="163" t="s">
        <v>51</v>
      </c>
      <c r="F30" s="302" t="s">
        <v>14</v>
      </c>
      <c r="G30" s="305" t="s">
        <v>55</v>
      </c>
      <c r="H30" s="100" t="s">
        <v>175</v>
      </c>
      <c r="I30" s="101"/>
      <c r="K30" s="102" t="s">
        <v>190</v>
      </c>
    </row>
    <row r="31" spans="1:11" s="8" customFormat="1" ht="34.5" customHeight="1" thickBot="1" x14ac:dyDescent="0.3">
      <c r="A31" s="304"/>
      <c r="B31" s="297"/>
      <c r="C31" s="301"/>
      <c r="D31" s="141" t="s">
        <v>189</v>
      </c>
      <c r="E31" s="189"/>
      <c r="F31" s="303"/>
      <c r="G31" s="306"/>
      <c r="H31" s="8" t="s">
        <v>70</v>
      </c>
      <c r="I31" s="96"/>
      <c r="J31" s="30"/>
    </row>
    <row r="32" spans="1:11" s="8" customFormat="1" ht="34.5" customHeight="1" x14ac:dyDescent="0.25">
      <c r="A32" s="298" t="s">
        <v>13</v>
      </c>
      <c r="B32" s="296" t="s">
        <v>12</v>
      </c>
      <c r="C32" s="127">
        <v>2240</v>
      </c>
      <c r="D32" s="143">
        <v>490660.71</v>
      </c>
      <c r="E32" s="295" t="s">
        <v>25</v>
      </c>
      <c r="F32" s="140" t="s">
        <v>14</v>
      </c>
      <c r="G32" s="257" t="s">
        <v>27</v>
      </c>
      <c r="I32" s="8">
        <v>8664000</v>
      </c>
      <c r="J32" s="8" t="s">
        <v>30</v>
      </c>
    </row>
    <row r="33" spans="1:11" s="8" customFormat="1" ht="34.5" customHeight="1" thickBot="1" x14ac:dyDescent="0.3">
      <c r="A33" s="299"/>
      <c r="B33" s="297"/>
      <c r="C33" s="127"/>
      <c r="D33" s="141" t="s">
        <v>29</v>
      </c>
      <c r="E33" s="272"/>
      <c r="F33" s="140"/>
      <c r="G33" s="270"/>
      <c r="H33" s="104">
        <f>D30+D32</f>
        <v>4332000</v>
      </c>
      <c r="I33" s="105">
        <f>D26+D28+D30+D32</f>
        <v>8874515.7100000009</v>
      </c>
      <c r="J33" s="107">
        <f>K33-I33</f>
        <v>-210515.71000000089</v>
      </c>
      <c r="K33" s="106">
        <f>4332000+4332000</f>
        <v>8664000</v>
      </c>
    </row>
    <row r="34" spans="1:11" s="8" customFormat="1" ht="34.5" customHeight="1" x14ac:dyDescent="0.25">
      <c r="A34" s="273" t="s">
        <v>23</v>
      </c>
      <c r="B34" s="275" t="s">
        <v>24</v>
      </c>
      <c r="C34" s="277">
        <v>2240</v>
      </c>
      <c r="D34" s="144">
        <f>8279322-1576337.17+456265</f>
        <v>7159249.8300000001</v>
      </c>
      <c r="E34" s="163" t="s">
        <v>51</v>
      </c>
      <c r="F34" s="286" t="s">
        <v>14</v>
      </c>
      <c r="G34" s="257" t="s">
        <v>185</v>
      </c>
      <c r="H34" s="95"/>
      <c r="J34" s="30"/>
    </row>
    <row r="35" spans="1:11" s="8" customFormat="1" ht="34.5" customHeight="1" thickBot="1" x14ac:dyDescent="0.3">
      <c r="A35" s="274"/>
      <c r="B35" s="276"/>
      <c r="C35" s="278"/>
      <c r="D35" s="134" t="s">
        <v>187</v>
      </c>
      <c r="E35" s="189"/>
      <c r="F35" s="269"/>
      <c r="G35" s="270"/>
      <c r="H35" s="99"/>
      <c r="I35" s="30"/>
    </row>
    <row r="36" spans="1:11" s="8" customFormat="1" ht="34.5" customHeight="1" x14ac:dyDescent="0.25">
      <c r="A36" s="332" t="s">
        <v>23</v>
      </c>
      <c r="B36" s="275" t="s">
        <v>24</v>
      </c>
      <c r="C36" s="145">
        <v>2240</v>
      </c>
      <c r="D36" s="146">
        <v>1576337.17</v>
      </c>
      <c r="E36" s="221" t="s">
        <v>52</v>
      </c>
      <c r="F36" s="212" t="s">
        <v>14</v>
      </c>
      <c r="G36" s="257" t="s">
        <v>27</v>
      </c>
      <c r="H36" s="98">
        <f>D34+D36</f>
        <v>8735587</v>
      </c>
      <c r="I36" s="30" t="s">
        <v>181</v>
      </c>
      <c r="K36" s="103"/>
    </row>
    <row r="37" spans="1:11" s="8" customFormat="1" ht="34.5" customHeight="1" thickBot="1" x14ac:dyDescent="0.3">
      <c r="A37" s="280"/>
      <c r="B37" s="276"/>
      <c r="C37" s="145"/>
      <c r="D37" s="134" t="s">
        <v>170</v>
      </c>
      <c r="E37" s="328"/>
      <c r="F37" s="269"/>
      <c r="G37" s="270"/>
      <c r="H37" s="96" t="s">
        <v>169</v>
      </c>
      <c r="I37" s="97"/>
      <c r="K37" s="112" t="s">
        <v>190</v>
      </c>
    </row>
    <row r="38" spans="1:11" s="8" customFormat="1" ht="34.5" customHeight="1" x14ac:dyDescent="0.25">
      <c r="A38" s="273" t="s">
        <v>26</v>
      </c>
      <c r="B38" s="275" t="s">
        <v>24</v>
      </c>
      <c r="C38" s="277">
        <v>2240</v>
      </c>
      <c r="D38" s="144">
        <f>8279322-1407267.75+172319</f>
        <v>7044373.25</v>
      </c>
      <c r="E38" s="163" t="s">
        <v>51</v>
      </c>
      <c r="F38" s="286" t="s">
        <v>14</v>
      </c>
      <c r="G38" s="257" t="s">
        <v>186</v>
      </c>
      <c r="I38" s="30"/>
      <c r="K38" s="30"/>
    </row>
    <row r="39" spans="1:11" s="8" customFormat="1" ht="34.5" customHeight="1" thickBot="1" x14ac:dyDescent="0.3">
      <c r="A39" s="333"/>
      <c r="B39" s="284"/>
      <c r="C39" s="285"/>
      <c r="D39" s="130" t="s">
        <v>188</v>
      </c>
      <c r="E39" s="188"/>
      <c r="F39" s="287"/>
      <c r="G39" s="283"/>
      <c r="H39" s="30"/>
    </row>
    <row r="40" spans="1:11" s="8" customFormat="1" ht="40.5" customHeight="1" x14ac:dyDescent="0.25">
      <c r="A40" s="279" t="s">
        <v>26</v>
      </c>
      <c r="B40" s="281" t="s">
        <v>24</v>
      </c>
      <c r="C40" s="282">
        <v>2240</v>
      </c>
      <c r="D40" s="146">
        <v>1407267.75</v>
      </c>
      <c r="E40" s="271" t="s">
        <v>25</v>
      </c>
      <c r="F40" s="163" t="s">
        <v>14</v>
      </c>
      <c r="G40" s="257" t="s">
        <v>27</v>
      </c>
      <c r="H40" s="98">
        <f>D38+D40</f>
        <v>8451641</v>
      </c>
      <c r="I40" s="30" t="s">
        <v>182</v>
      </c>
      <c r="K40" s="30"/>
    </row>
    <row r="41" spans="1:11" s="8" customFormat="1" ht="35.25" customHeight="1" thickBot="1" x14ac:dyDescent="0.3">
      <c r="A41" s="280"/>
      <c r="B41" s="276"/>
      <c r="C41" s="278"/>
      <c r="D41" s="134" t="s">
        <v>172</v>
      </c>
      <c r="E41" s="272"/>
      <c r="F41" s="269"/>
      <c r="G41" s="270"/>
      <c r="H41" s="110" t="s">
        <v>171</v>
      </c>
      <c r="I41" s="111"/>
      <c r="J41" s="111"/>
      <c r="K41" s="112" t="s">
        <v>190</v>
      </c>
    </row>
    <row r="42" spans="1:11" s="8" customFormat="1" ht="34.5" customHeight="1" x14ac:dyDescent="0.25">
      <c r="A42" s="219" t="s">
        <v>17</v>
      </c>
      <c r="B42" s="256" t="s">
        <v>19</v>
      </c>
      <c r="C42" s="79">
        <v>2240</v>
      </c>
      <c r="D42" s="80">
        <v>6050000</v>
      </c>
      <c r="E42" s="163" t="s">
        <v>51</v>
      </c>
      <c r="F42" s="75" t="s">
        <v>14</v>
      </c>
      <c r="G42" s="165" t="s">
        <v>54</v>
      </c>
    </row>
    <row r="43" spans="1:11" s="8" customFormat="1" ht="34.5" customHeight="1" thickBot="1" x14ac:dyDescent="0.3">
      <c r="A43" s="220"/>
      <c r="B43" s="158"/>
      <c r="C43" s="81">
        <v>2240</v>
      </c>
      <c r="D43" s="82" t="s">
        <v>18</v>
      </c>
      <c r="E43" s="164"/>
      <c r="F43" s="76"/>
      <c r="G43" s="329"/>
    </row>
    <row r="44" spans="1:11" s="8" customFormat="1" ht="34.5" customHeight="1" x14ac:dyDescent="0.25">
      <c r="A44" s="219" t="s">
        <v>20</v>
      </c>
      <c r="B44" s="256" t="s">
        <v>21</v>
      </c>
      <c r="C44" s="159">
        <v>2240</v>
      </c>
      <c r="D44" s="147">
        <f>880000+80000</f>
        <v>960000</v>
      </c>
      <c r="E44" s="163" t="s">
        <v>50</v>
      </c>
      <c r="F44" s="330" t="s">
        <v>14</v>
      </c>
      <c r="G44" s="232" t="s">
        <v>53</v>
      </c>
    </row>
    <row r="45" spans="1:11" s="8" customFormat="1" ht="34.5" customHeight="1" thickBot="1" x14ac:dyDescent="0.3">
      <c r="A45" s="220"/>
      <c r="B45" s="158"/>
      <c r="C45" s="160"/>
      <c r="D45" s="134" t="s">
        <v>57</v>
      </c>
      <c r="E45" s="164"/>
      <c r="F45" s="331"/>
      <c r="G45" s="233"/>
      <c r="H45" s="8" t="s">
        <v>56</v>
      </c>
    </row>
    <row r="46" spans="1:11" s="8" customFormat="1" ht="34.5" customHeight="1" x14ac:dyDescent="0.25">
      <c r="A46" s="219" t="s">
        <v>22</v>
      </c>
      <c r="B46" s="256" t="s">
        <v>19</v>
      </c>
      <c r="C46" s="79">
        <v>2240</v>
      </c>
      <c r="D46" s="80">
        <f>2605263.6+0.4-15000</f>
        <v>2590264</v>
      </c>
      <c r="E46" s="163" t="s">
        <v>50</v>
      </c>
      <c r="F46" s="137" t="s">
        <v>60</v>
      </c>
      <c r="G46" s="165" t="s">
        <v>166</v>
      </c>
    </row>
    <row r="47" spans="1:11" s="8" customFormat="1" ht="44.25" customHeight="1" thickBot="1" x14ac:dyDescent="0.3">
      <c r="A47" s="220"/>
      <c r="B47" s="158"/>
      <c r="C47" s="81">
        <v>2240</v>
      </c>
      <c r="D47" s="82" t="s">
        <v>205</v>
      </c>
      <c r="E47" s="164"/>
      <c r="F47" s="76"/>
      <c r="G47" s="329"/>
      <c r="H47" s="8" t="s">
        <v>119</v>
      </c>
    </row>
    <row r="48" spans="1:11" s="8" customFormat="1" ht="44.25" customHeight="1" x14ac:dyDescent="0.25">
      <c r="A48" s="115" t="s">
        <v>203</v>
      </c>
      <c r="B48" s="114" t="s">
        <v>200</v>
      </c>
      <c r="C48" s="116" t="s">
        <v>198</v>
      </c>
      <c r="D48" s="39">
        <v>15000</v>
      </c>
      <c r="E48" s="167" t="s">
        <v>199</v>
      </c>
      <c r="F48" s="113" t="s">
        <v>48</v>
      </c>
      <c r="G48" s="153" t="s">
        <v>209</v>
      </c>
    </row>
    <row r="49" spans="1:7" s="8" customFormat="1" ht="44.25" customHeight="1" thickBot="1" x14ac:dyDescent="0.3">
      <c r="A49" s="115"/>
      <c r="B49" s="114"/>
      <c r="C49" s="40">
        <v>2240</v>
      </c>
      <c r="D49" s="41" t="s">
        <v>202</v>
      </c>
      <c r="E49" s="168"/>
      <c r="F49" s="42"/>
      <c r="G49" s="183"/>
    </row>
    <row r="50" spans="1:7" s="8" customFormat="1" ht="38.25" customHeight="1" x14ac:dyDescent="0.25">
      <c r="A50" s="261" t="s">
        <v>68</v>
      </c>
      <c r="B50" s="43" t="s">
        <v>45</v>
      </c>
      <c r="C50" s="44" t="s">
        <v>46</v>
      </c>
      <c r="D50" s="45">
        <v>910430</v>
      </c>
      <c r="E50" s="239" t="s">
        <v>47</v>
      </c>
      <c r="F50" s="167" t="s">
        <v>131</v>
      </c>
      <c r="G50" s="153" t="s">
        <v>166</v>
      </c>
    </row>
    <row r="51" spans="1:7" s="8" customFormat="1" ht="63" customHeight="1" thickBot="1" x14ac:dyDescent="0.3">
      <c r="A51" s="262"/>
      <c r="B51" s="46"/>
      <c r="C51" s="47"/>
      <c r="D51" s="48" t="s">
        <v>49</v>
      </c>
      <c r="E51" s="254"/>
      <c r="F51" s="168"/>
      <c r="G51" s="183"/>
    </row>
    <row r="52" spans="1:7" s="8" customFormat="1" ht="38.25" customHeight="1" x14ac:dyDescent="0.25">
      <c r="A52" s="219" t="s">
        <v>64</v>
      </c>
      <c r="B52" s="256" t="s">
        <v>63</v>
      </c>
      <c r="C52" s="159">
        <v>2240</v>
      </c>
      <c r="D52" s="148">
        <v>27360</v>
      </c>
      <c r="E52" s="221" t="s">
        <v>59</v>
      </c>
      <c r="F52" s="163" t="s">
        <v>60</v>
      </c>
      <c r="G52" s="257" t="s">
        <v>65</v>
      </c>
    </row>
    <row r="53" spans="1:7" s="8" customFormat="1" ht="56.25" customHeight="1" thickBot="1" x14ac:dyDescent="0.3">
      <c r="A53" s="220"/>
      <c r="B53" s="158"/>
      <c r="C53" s="160"/>
      <c r="D53" s="125" t="s">
        <v>67</v>
      </c>
      <c r="E53" s="222"/>
      <c r="F53" s="164"/>
      <c r="G53" s="258"/>
    </row>
    <row r="54" spans="1:7" s="8" customFormat="1" ht="38.25" customHeight="1" x14ac:dyDescent="0.25">
      <c r="A54" s="259" t="s">
        <v>61</v>
      </c>
      <c r="B54" s="209" t="s">
        <v>58</v>
      </c>
      <c r="C54" s="260">
        <v>2240</v>
      </c>
      <c r="D54" s="149">
        <f>34560+46080</f>
        <v>80640</v>
      </c>
      <c r="E54" s="211" t="s">
        <v>59</v>
      </c>
      <c r="F54" s="188" t="s">
        <v>60</v>
      </c>
      <c r="G54" s="255" t="s">
        <v>66</v>
      </c>
    </row>
    <row r="55" spans="1:7" s="8" customFormat="1" ht="58.5" customHeight="1" thickBot="1" x14ac:dyDescent="0.3">
      <c r="A55" s="259"/>
      <c r="B55" s="209"/>
      <c r="C55" s="260"/>
      <c r="D55" s="150" t="s">
        <v>62</v>
      </c>
      <c r="E55" s="211"/>
      <c r="F55" s="188"/>
      <c r="G55" s="255"/>
    </row>
    <row r="56" spans="1:7" s="8" customFormat="1" ht="58.5" customHeight="1" x14ac:dyDescent="0.25">
      <c r="A56" s="171" t="s">
        <v>73</v>
      </c>
      <c r="B56" s="43" t="s">
        <v>71</v>
      </c>
      <c r="C56" s="204">
        <v>2240</v>
      </c>
      <c r="D56" s="60">
        <v>978000</v>
      </c>
      <c r="E56" s="239" t="s">
        <v>47</v>
      </c>
      <c r="F56" s="167" t="s">
        <v>131</v>
      </c>
      <c r="G56" s="53" t="s">
        <v>76</v>
      </c>
    </row>
    <row r="57" spans="1:7" s="8" customFormat="1" ht="30.75" customHeight="1" thickBot="1" x14ac:dyDescent="0.3">
      <c r="A57" s="172"/>
      <c r="B57" s="61"/>
      <c r="C57" s="205"/>
      <c r="D57" s="28" t="s">
        <v>74</v>
      </c>
      <c r="E57" s="254"/>
      <c r="F57" s="168"/>
      <c r="G57" s="62" t="s">
        <v>75</v>
      </c>
    </row>
    <row r="58" spans="1:7" s="8" customFormat="1" ht="42.75" customHeight="1" x14ac:dyDescent="0.25">
      <c r="A58" s="171" t="s">
        <v>79</v>
      </c>
      <c r="B58" s="43" t="s">
        <v>77</v>
      </c>
      <c r="C58" s="64">
        <v>2240</v>
      </c>
      <c r="D58" s="65">
        <v>390240</v>
      </c>
      <c r="E58" s="246" t="s">
        <v>78</v>
      </c>
      <c r="F58" s="167" t="s">
        <v>72</v>
      </c>
      <c r="G58" s="223" t="s">
        <v>83</v>
      </c>
    </row>
    <row r="59" spans="1:7" s="8" customFormat="1" ht="30.75" customHeight="1" thickBot="1" x14ac:dyDescent="0.3">
      <c r="A59" s="172"/>
      <c r="B59" s="61"/>
      <c r="C59" s="66"/>
      <c r="D59" s="48" t="s">
        <v>80</v>
      </c>
      <c r="E59" s="247"/>
      <c r="F59" s="168"/>
      <c r="G59" s="201"/>
    </row>
    <row r="60" spans="1:7" s="8" customFormat="1" ht="58.5" customHeight="1" x14ac:dyDescent="0.25">
      <c r="A60" s="171" t="s">
        <v>206</v>
      </c>
      <c r="B60" s="43" t="s">
        <v>81</v>
      </c>
      <c r="C60" s="64">
        <v>2240</v>
      </c>
      <c r="D60" s="67">
        <v>143700</v>
      </c>
      <c r="E60" s="167" t="s">
        <v>78</v>
      </c>
      <c r="F60" s="167" t="s">
        <v>48</v>
      </c>
      <c r="G60" s="223" t="s">
        <v>84</v>
      </c>
    </row>
    <row r="61" spans="1:7" s="8" customFormat="1" ht="24" customHeight="1" thickBot="1" x14ac:dyDescent="0.3">
      <c r="A61" s="172"/>
      <c r="B61" s="61"/>
      <c r="C61" s="68"/>
      <c r="D61" s="48" t="s">
        <v>85</v>
      </c>
      <c r="E61" s="168"/>
      <c r="F61" s="168"/>
      <c r="G61" s="201"/>
    </row>
    <row r="62" spans="1:7" s="8" customFormat="1" ht="39" customHeight="1" x14ac:dyDescent="0.25">
      <c r="A62" s="171" t="s">
        <v>88</v>
      </c>
      <c r="B62" s="70" t="s">
        <v>89</v>
      </c>
      <c r="C62" s="204">
        <v>2240</v>
      </c>
      <c r="D62" s="65">
        <v>3649464</v>
      </c>
      <c r="E62" s="246" t="s">
        <v>86</v>
      </c>
      <c r="F62" s="167" t="s">
        <v>87</v>
      </c>
      <c r="G62" s="248" t="s">
        <v>95</v>
      </c>
    </row>
    <row r="63" spans="1:7" s="8" customFormat="1" ht="41.25" customHeight="1" thickBot="1" x14ac:dyDescent="0.3">
      <c r="A63" s="172"/>
      <c r="B63" s="71"/>
      <c r="C63" s="205"/>
      <c r="D63" s="28" t="s">
        <v>90</v>
      </c>
      <c r="E63" s="247"/>
      <c r="F63" s="168"/>
      <c r="G63" s="249"/>
    </row>
    <row r="64" spans="1:7" s="8" customFormat="1" ht="42.75" customHeight="1" x14ac:dyDescent="0.25">
      <c r="A64" s="250" t="s">
        <v>93</v>
      </c>
      <c r="B64" s="72" t="s">
        <v>91</v>
      </c>
      <c r="C64" s="55">
        <v>2240</v>
      </c>
      <c r="D64" s="73">
        <v>782373</v>
      </c>
      <c r="E64" s="246" t="s">
        <v>92</v>
      </c>
      <c r="F64" s="167" t="s">
        <v>141</v>
      </c>
      <c r="G64" s="248" t="s">
        <v>99</v>
      </c>
    </row>
    <row r="65" spans="1:8" s="8" customFormat="1" ht="27" customHeight="1" thickBot="1" x14ac:dyDescent="0.3">
      <c r="A65" s="251"/>
      <c r="B65" s="71"/>
      <c r="C65" s="56"/>
      <c r="D65" s="28" t="s">
        <v>94</v>
      </c>
      <c r="E65" s="247"/>
      <c r="F65" s="168"/>
      <c r="G65" s="249"/>
    </row>
    <row r="66" spans="1:8" s="8" customFormat="1" ht="38.25" customHeight="1" x14ac:dyDescent="0.25">
      <c r="A66" s="171" t="s">
        <v>98</v>
      </c>
      <c r="B66" s="202" t="s">
        <v>197</v>
      </c>
      <c r="C66" s="252">
        <v>2240</v>
      </c>
      <c r="D66" s="65">
        <v>4767</v>
      </c>
      <c r="E66" s="239" t="s">
        <v>47</v>
      </c>
      <c r="F66" s="167" t="s">
        <v>96</v>
      </c>
      <c r="G66" s="248" t="s">
        <v>100</v>
      </c>
    </row>
    <row r="67" spans="1:8" s="8" customFormat="1" ht="39" customHeight="1" thickBot="1" x14ac:dyDescent="0.3">
      <c r="A67" s="172"/>
      <c r="B67" s="203"/>
      <c r="C67" s="253"/>
      <c r="D67" s="28" t="s">
        <v>97</v>
      </c>
      <c r="E67" s="254"/>
      <c r="F67" s="168"/>
      <c r="G67" s="249"/>
    </row>
    <row r="68" spans="1:8" s="8" customFormat="1" ht="33.75" customHeight="1" x14ac:dyDescent="0.25">
      <c r="A68" s="243" t="s">
        <v>102</v>
      </c>
      <c r="B68" s="216" t="s">
        <v>101</v>
      </c>
      <c r="C68" s="59">
        <v>2240</v>
      </c>
      <c r="D68" s="63">
        <v>1935091</v>
      </c>
      <c r="E68" s="244" t="s">
        <v>47</v>
      </c>
      <c r="F68" s="218" t="s">
        <v>60</v>
      </c>
      <c r="G68" s="238" t="s">
        <v>104</v>
      </c>
    </row>
    <row r="69" spans="1:8" s="8" customFormat="1" ht="36.75" customHeight="1" thickBot="1" x14ac:dyDescent="0.3">
      <c r="A69" s="243"/>
      <c r="B69" s="216"/>
      <c r="C69" s="69"/>
      <c r="D69" s="74" t="s">
        <v>103</v>
      </c>
      <c r="E69" s="245"/>
      <c r="F69" s="218"/>
      <c r="G69" s="238"/>
    </row>
    <row r="70" spans="1:8" s="8" customFormat="1" ht="63" customHeight="1" x14ac:dyDescent="0.25">
      <c r="A70" s="171" t="s">
        <v>106</v>
      </c>
      <c r="B70" s="43" t="s">
        <v>105</v>
      </c>
      <c r="C70" s="55">
        <v>2240</v>
      </c>
      <c r="D70" s="67">
        <v>2227800</v>
      </c>
      <c r="E70" s="239" t="s">
        <v>47</v>
      </c>
      <c r="F70" s="51" t="s">
        <v>60</v>
      </c>
      <c r="G70" s="241" t="s">
        <v>107</v>
      </c>
    </row>
    <row r="71" spans="1:8" s="8" customFormat="1" ht="48.75" customHeight="1" thickBot="1" x14ac:dyDescent="0.3">
      <c r="A71" s="243"/>
      <c r="B71" s="58"/>
      <c r="C71" s="59"/>
      <c r="D71" s="57" t="s">
        <v>108</v>
      </c>
      <c r="E71" s="240"/>
      <c r="F71" s="78"/>
      <c r="G71" s="242"/>
    </row>
    <row r="72" spans="1:8" s="8" customFormat="1" ht="51" customHeight="1" x14ac:dyDescent="0.25">
      <c r="A72" s="230" t="s">
        <v>113</v>
      </c>
      <c r="B72" s="131" t="s">
        <v>109</v>
      </c>
      <c r="C72" s="159">
        <v>2240</v>
      </c>
      <c r="D72" s="132">
        <v>4143474</v>
      </c>
      <c r="E72" s="234" t="s">
        <v>112</v>
      </c>
      <c r="F72" s="235"/>
      <c r="G72" s="232" t="s">
        <v>165</v>
      </c>
    </row>
    <row r="73" spans="1:8" s="8" customFormat="1" ht="38.25" customHeight="1" thickBot="1" x14ac:dyDescent="0.3">
      <c r="A73" s="231"/>
      <c r="B73" s="133"/>
      <c r="C73" s="160"/>
      <c r="D73" s="134" t="s">
        <v>114</v>
      </c>
      <c r="E73" s="236"/>
      <c r="F73" s="237"/>
      <c r="G73" s="233"/>
    </row>
    <row r="74" spans="1:8" s="8" customFormat="1" ht="37.5" customHeight="1" x14ac:dyDescent="0.25">
      <c r="A74" s="171" t="s">
        <v>118</v>
      </c>
      <c r="B74" s="83" t="s">
        <v>116</v>
      </c>
      <c r="C74" s="64">
        <v>2240</v>
      </c>
      <c r="D74" s="67">
        <v>2595399</v>
      </c>
      <c r="E74" s="167" t="s">
        <v>78</v>
      </c>
      <c r="F74" s="167" t="s">
        <v>142</v>
      </c>
      <c r="G74" s="223" t="s">
        <v>117</v>
      </c>
    </row>
    <row r="75" spans="1:8" s="8" customFormat="1" ht="39.75" customHeight="1" thickBot="1" x14ac:dyDescent="0.3">
      <c r="A75" s="172"/>
      <c r="B75" s="61"/>
      <c r="C75" s="68"/>
      <c r="D75" s="48" t="s">
        <v>167</v>
      </c>
      <c r="E75" s="168"/>
      <c r="F75" s="168"/>
      <c r="G75" s="201"/>
    </row>
    <row r="76" spans="1:8" s="8" customFormat="1" ht="26.25" customHeight="1" x14ac:dyDescent="0.25">
      <c r="A76" s="226" t="s">
        <v>120</v>
      </c>
      <c r="B76" s="228" t="s">
        <v>213</v>
      </c>
      <c r="C76" s="204">
        <v>2240</v>
      </c>
      <c r="D76" s="84">
        <v>250000</v>
      </c>
      <c r="E76" s="167" t="s">
        <v>92</v>
      </c>
      <c r="F76" s="167" t="s">
        <v>142</v>
      </c>
      <c r="G76" s="223" t="s">
        <v>184</v>
      </c>
    </row>
    <row r="77" spans="1:8" s="8" customFormat="1" ht="32.25" customHeight="1" thickBot="1" x14ac:dyDescent="0.3">
      <c r="A77" s="227"/>
      <c r="B77" s="229"/>
      <c r="C77" s="205"/>
      <c r="D77" s="48" t="s">
        <v>121</v>
      </c>
      <c r="E77" s="168"/>
      <c r="F77" s="168"/>
      <c r="G77" s="201"/>
    </row>
    <row r="78" spans="1:8" s="8" customFormat="1" ht="26.25" customHeight="1" x14ac:dyDescent="0.25">
      <c r="A78" s="171" t="s">
        <v>164</v>
      </c>
      <c r="B78" s="202" t="s">
        <v>122</v>
      </c>
      <c r="C78" s="204">
        <v>2240</v>
      </c>
      <c r="D78" s="136">
        <f>12671100-500000</f>
        <v>12171100</v>
      </c>
      <c r="E78" s="167" t="s">
        <v>123</v>
      </c>
      <c r="F78" s="167" t="s">
        <v>72</v>
      </c>
      <c r="G78" s="224" t="s">
        <v>219</v>
      </c>
    </row>
    <row r="79" spans="1:8" s="8" customFormat="1" ht="42.75" customHeight="1" thickBot="1" x14ac:dyDescent="0.3">
      <c r="A79" s="172"/>
      <c r="B79" s="203"/>
      <c r="C79" s="205"/>
      <c r="D79" s="28" t="s">
        <v>214</v>
      </c>
      <c r="E79" s="168"/>
      <c r="F79" s="168"/>
      <c r="G79" s="225"/>
      <c r="H79" s="8" t="s">
        <v>220</v>
      </c>
    </row>
    <row r="80" spans="1:8" s="8" customFormat="1" ht="54" customHeight="1" x14ac:dyDescent="0.25">
      <c r="A80" s="169" t="s">
        <v>127</v>
      </c>
      <c r="B80" s="43" t="s">
        <v>124</v>
      </c>
      <c r="C80" s="55">
        <v>2240</v>
      </c>
      <c r="D80" s="39">
        <f>20573+1579427</f>
        <v>1600000</v>
      </c>
      <c r="E80" s="167" t="s">
        <v>51</v>
      </c>
      <c r="F80" s="167" t="s">
        <v>141</v>
      </c>
      <c r="G80" s="54" t="s">
        <v>125</v>
      </c>
    </row>
    <row r="81" spans="1:8" s="8" customFormat="1" ht="30.75" customHeight="1" thickBot="1" x14ac:dyDescent="0.3">
      <c r="A81" s="170"/>
      <c r="B81" s="61"/>
      <c r="C81" s="56"/>
      <c r="D81" s="28" t="s">
        <v>126</v>
      </c>
      <c r="E81" s="168"/>
      <c r="F81" s="168"/>
      <c r="G81" s="62" t="s">
        <v>128</v>
      </c>
    </row>
    <row r="82" spans="1:8" s="8" customFormat="1" ht="55.5" customHeight="1" x14ac:dyDescent="0.25">
      <c r="A82" s="171" t="s">
        <v>129</v>
      </c>
      <c r="B82" s="85" t="s">
        <v>130</v>
      </c>
      <c r="C82" s="51">
        <v>2240</v>
      </c>
      <c r="D82" s="39">
        <v>540727</v>
      </c>
      <c r="E82" s="167" t="s">
        <v>51</v>
      </c>
      <c r="F82" s="51" t="s">
        <v>142</v>
      </c>
      <c r="G82" s="153" t="s">
        <v>183</v>
      </c>
    </row>
    <row r="83" spans="1:8" s="8" customFormat="1" ht="41.25" customHeight="1" thickBot="1" x14ac:dyDescent="0.3">
      <c r="A83" s="172"/>
      <c r="B83" s="86"/>
      <c r="C83" s="52"/>
      <c r="D83" s="28" t="s">
        <v>132</v>
      </c>
      <c r="E83" s="168"/>
      <c r="F83" s="42"/>
      <c r="G83" s="183"/>
    </row>
    <row r="84" spans="1:8" s="8" customFormat="1" ht="30.75" customHeight="1" x14ac:dyDescent="0.25">
      <c r="A84" s="173" t="s">
        <v>134</v>
      </c>
      <c r="B84" s="175" t="s">
        <v>101</v>
      </c>
      <c r="C84" s="177">
        <v>2240</v>
      </c>
      <c r="D84" s="25">
        <f>5758027-500000</f>
        <v>5258027</v>
      </c>
      <c r="E84" s="179" t="s">
        <v>133</v>
      </c>
      <c r="F84" s="181" t="s">
        <v>72</v>
      </c>
      <c r="G84" s="153" t="s">
        <v>222</v>
      </c>
    </row>
    <row r="85" spans="1:8" s="8" customFormat="1" ht="50.25" customHeight="1" thickBot="1" x14ac:dyDescent="0.3">
      <c r="A85" s="174"/>
      <c r="B85" s="176"/>
      <c r="C85" s="178"/>
      <c r="D85" s="19" t="s">
        <v>221</v>
      </c>
      <c r="E85" s="180"/>
      <c r="F85" s="182"/>
      <c r="G85" s="183"/>
    </row>
    <row r="86" spans="1:8" s="8" customFormat="1" ht="30.75" hidden="1" customHeight="1" x14ac:dyDescent="0.25">
      <c r="A86" s="213" t="s">
        <v>215</v>
      </c>
      <c r="B86" s="215" t="s">
        <v>135</v>
      </c>
      <c r="C86" s="177">
        <v>2240</v>
      </c>
      <c r="D86" s="135">
        <v>0</v>
      </c>
      <c r="E86" s="182" t="s">
        <v>78</v>
      </c>
      <c r="F86" s="181" t="s">
        <v>131</v>
      </c>
      <c r="G86" s="153" t="s">
        <v>218</v>
      </c>
    </row>
    <row r="87" spans="1:8" s="8" customFormat="1" ht="33.75" hidden="1" customHeight="1" thickBot="1" x14ac:dyDescent="0.3">
      <c r="A87" s="214"/>
      <c r="B87" s="216"/>
      <c r="C87" s="217"/>
      <c r="D87" s="74" t="s">
        <v>216</v>
      </c>
      <c r="E87" s="181"/>
      <c r="F87" s="218"/>
      <c r="G87" s="154"/>
    </row>
    <row r="88" spans="1:8" s="8" customFormat="1" ht="30.75" customHeight="1" x14ac:dyDescent="0.25">
      <c r="A88" s="155" t="s">
        <v>176</v>
      </c>
      <c r="B88" s="157" t="s">
        <v>135</v>
      </c>
      <c r="C88" s="159">
        <v>2240</v>
      </c>
      <c r="D88" s="119">
        <f>766320+666400</f>
        <v>1432720</v>
      </c>
      <c r="E88" s="161" t="s">
        <v>78</v>
      </c>
      <c r="F88" s="163" t="s">
        <v>48</v>
      </c>
      <c r="G88" s="165" t="s">
        <v>177</v>
      </c>
      <c r="H88" s="8" t="s">
        <v>179</v>
      </c>
    </row>
    <row r="89" spans="1:8" s="8" customFormat="1" ht="55.5" customHeight="1" thickBot="1" x14ac:dyDescent="0.3">
      <c r="A89" s="156"/>
      <c r="B89" s="158"/>
      <c r="C89" s="160"/>
      <c r="D89" s="120" t="s">
        <v>178</v>
      </c>
      <c r="E89" s="162"/>
      <c r="F89" s="164"/>
      <c r="G89" s="166"/>
      <c r="H89" s="8" t="s">
        <v>180</v>
      </c>
    </row>
    <row r="90" spans="1:8" s="8" customFormat="1" ht="27.75" customHeight="1" x14ac:dyDescent="0.25">
      <c r="A90" s="219" t="s">
        <v>168</v>
      </c>
      <c r="B90" s="157" t="s">
        <v>135</v>
      </c>
      <c r="C90" s="121">
        <v>2240</v>
      </c>
      <c r="D90" s="122">
        <v>543000</v>
      </c>
      <c r="E90" s="221" t="s">
        <v>143</v>
      </c>
      <c r="F90" s="163" t="s">
        <v>60</v>
      </c>
      <c r="G90" s="123" t="s">
        <v>145</v>
      </c>
    </row>
    <row r="91" spans="1:8" s="8" customFormat="1" ht="66" customHeight="1" thickBot="1" x14ac:dyDescent="0.3">
      <c r="A91" s="220"/>
      <c r="B91" s="158"/>
      <c r="C91" s="124"/>
      <c r="D91" s="125" t="s">
        <v>144</v>
      </c>
      <c r="E91" s="222"/>
      <c r="F91" s="164"/>
      <c r="G91" s="126" t="s">
        <v>115</v>
      </c>
    </row>
    <row r="92" spans="1:8" s="8" customFormat="1" ht="32.25" customHeight="1" x14ac:dyDescent="0.25">
      <c r="A92" s="206" t="s">
        <v>146</v>
      </c>
      <c r="B92" s="208" t="s">
        <v>148</v>
      </c>
      <c r="C92" s="151">
        <v>2240</v>
      </c>
      <c r="D92" s="152">
        <v>172800</v>
      </c>
      <c r="E92" s="210" t="s">
        <v>47</v>
      </c>
      <c r="F92" s="212" t="s">
        <v>72</v>
      </c>
      <c r="G92" s="192" t="s">
        <v>152</v>
      </c>
    </row>
    <row r="93" spans="1:8" s="8" customFormat="1" ht="69.75" customHeight="1" thickBot="1" x14ac:dyDescent="0.3">
      <c r="A93" s="207"/>
      <c r="B93" s="209"/>
      <c r="C93" s="151"/>
      <c r="D93" s="130" t="s">
        <v>147</v>
      </c>
      <c r="E93" s="211"/>
      <c r="F93" s="188"/>
      <c r="G93" s="193"/>
    </row>
    <row r="94" spans="1:8" s="8" customFormat="1" ht="26.25" customHeight="1" x14ac:dyDescent="0.25">
      <c r="A94" s="171" t="s">
        <v>149</v>
      </c>
      <c r="B94" s="43" t="s">
        <v>154</v>
      </c>
      <c r="C94" s="194">
        <v>2240</v>
      </c>
      <c r="D94" s="65">
        <v>78000</v>
      </c>
      <c r="E94" s="196" t="s">
        <v>47</v>
      </c>
      <c r="F94" s="198" t="s">
        <v>111</v>
      </c>
      <c r="G94" s="200" t="s">
        <v>151</v>
      </c>
    </row>
    <row r="95" spans="1:8" s="8" customFormat="1" ht="26.25" customHeight="1" thickBot="1" x14ac:dyDescent="0.3">
      <c r="A95" s="172"/>
      <c r="B95" s="61"/>
      <c r="C95" s="195"/>
      <c r="D95" s="28" t="s">
        <v>150</v>
      </c>
      <c r="E95" s="197"/>
      <c r="F95" s="199"/>
      <c r="G95" s="201"/>
    </row>
    <row r="96" spans="1:8" s="8" customFormat="1" ht="26.25" customHeight="1" x14ac:dyDescent="0.25">
      <c r="A96" s="171" t="s">
        <v>156</v>
      </c>
      <c r="B96" s="202" t="s">
        <v>155</v>
      </c>
      <c r="C96" s="204">
        <v>2240</v>
      </c>
      <c r="D96" s="65">
        <v>231880</v>
      </c>
      <c r="E96" s="167" t="s">
        <v>160</v>
      </c>
      <c r="F96" s="167" t="s">
        <v>48</v>
      </c>
      <c r="G96" s="153" t="s">
        <v>157</v>
      </c>
    </row>
    <row r="97" spans="1:10" s="8" customFormat="1" ht="52.5" customHeight="1" thickBot="1" x14ac:dyDescent="0.3">
      <c r="A97" s="172"/>
      <c r="B97" s="203"/>
      <c r="C97" s="205"/>
      <c r="D97" s="28" t="s">
        <v>153</v>
      </c>
      <c r="E97" s="168"/>
      <c r="F97" s="168"/>
      <c r="G97" s="183"/>
    </row>
    <row r="98" spans="1:10" s="8" customFormat="1" ht="42" customHeight="1" x14ac:dyDescent="0.25">
      <c r="A98" s="171" t="s">
        <v>159</v>
      </c>
      <c r="B98" s="43" t="s">
        <v>158</v>
      </c>
      <c r="C98" s="204">
        <v>2240</v>
      </c>
      <c r="D98" s="87">
        <v>50000</v>
      </c>
      <c r="E98" s="167" t="s">
        <v>160</v>
      </c>
      <c r="F98" s="198" t="s">
        <v>82</v>
      </c>
      <c r="G98" s="153" t="s">
        <v>157</v>
      </c>
    </row>
    <row r="99" spans="1:10" s="8" customFormat="1" ht="17.25" customHeight="1" thickBot="1" x14ac:dyDescent="0.3">
      <c r="A99" s="172"/>
      <c r="B99" s="77"/>
      <c r="C99" s="205"/>
      <c r="D99" s="28" t="s">
        <v>161</v>
      </c>
      <c r="E99" s="168"/>
      <c r="F99" s="199"/>
      <c r="G99" s="183"/>
    </row>
    <row r="100" spans="1:10" s="8" customFormat="1" ht="30.75" customHeight="1" x14ac:dyDescent="0.25">
      <c r="A100" s="184" t="s">
        <v>162</v>
      </c>
      <c r="B100" s="186" t="s">
        <v>163</v>
      </c>
      <c r="C100" s="127">
        <v>2240</v>
      </c>
      <c r="D100" s="128">
        <v>13402</v>
      </c>
      <c r="E100" s="188" t="s">
        <v>110</v>
      </c>
      <c r="F100" s="163" t="s">
        <v>60</v>
      </c>
      <c r="G100" s="190" t="s">
        <v>174</v>
      </c>
    </row>
    <row r="101" spans="1:10" s="8" customFormat="1" ht="35.25" customHeight="1" x14ac:dyDescent="0.25">
      <c r="A101" s="185"/>
      <c r="B101" s="187"/>
      <c r="C101" s="129"/>
      <c r="D101" s="130" t="s">
        <v>173</v>
      </c>
      <c r="E101" s="189"/>
      <c r="F101" s="189"/>
      <c r="G101" s="191"/>
    </row>
    <row r="102" spans="1:10" s="8" customFormat="1" ht="34.5" customHeight="1" x14ac:dyDescent="0.25">
      <c r="A102" s="94" t="s">
        <v>44</v>
      </c>
      <c r="B102" s="88"/>
      <c r="C102" s="89"/>
      <c r="D102" s="90">
        <f>D30+D26+D42+D44+D46+D40+D38+D36+D34+D32+D28+D50+D52+D54+D56+D58+D60+D62+D64+D66+D68+D70+D72+D74+D76+D78+D80+D82+D84+D86+D88+D90+D92+D94+D96+D98+D100+D48</f>
        <v>75887401.710000008</v>
      </c>
      <c r="E102" s="91"/>
      <c r="F102" s="92"/>
      <c r="G102" s="93"/>
      <c r="I102" s="8">
        <v>2040500</v>
      </c>
      <c r="J102" s="8" t="s">
        <v>217</v>
      </c>
    </row>
    <row r="103" spans="1:10" s="8" customFormat="1" ht="25.5" customHeight="1" x14ac:dyDescent="0.25">
      <c r="A103" s="327"/>
      <c r="B103" s="327"/>
      <c r="C103" s="14"/>
      <c r="D103" s="15"/>
      <c r="E103" s="14"/>
      <c r="F103" s="16"/>
      <c r="G103" s="16"/>
    </row>
    <row r="104" spans="1:10" ht="15.75" x14ac:dyDescent="0.25">
      <c r="A104" s="326"/>
      <c r="B104" s="326"/>
      <c r="C104" s="326"/>
      <c r="D104" s="326"/>
      <c r="E104" s="326"/>
      <c r="F104" s="326"/>
      <c r="G104" s="326"/>
    </row>
    <row r="105" spans="1:10" ht="12.75" customHeight="1" x14ac:dyDescent="0.25">
      <c r="A105" s="12"/>
      <c r="B105" s="12"/>
      <c r="C105" s="1"/>
      <c r="D105" s="13"/>
      <c r="E105" s="13"/>
      <c r="F105" s="13"/>
      <c r="G105" s="13"/>
    </row>
    <row r="106" spans="1:10" ht="21.75" customHeight="1" x14ac:dyDescent="0.25">
      <c r="A106" s="323"/>
      <c r="B106" s="12"/>
      <c r="C106" s="2"/>
      <c r="D106" s="325"/>
      <c r="E106" s="325"/>
      <c r="F106" s="325"/>
      <c r="G106" s="325"/>
    </row>
    <row r="107" spans="1:10" ht="12.75" customHeight="1" x14ac:dyDescent="0.25">
      <c r="A107" s="323"/>
      <c r="B107" s="12"/>
      <c r="C107" s="1"/>
      <c r="D107" s="324"/>
      <c r="E107" s="324"/>
      <c r="F107" s="324"/>
      <c r="G107" s="324"/>
    </row>
    <row r="108" spans="1:10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</mergeCells>
  <phoneticPr fontId="0" type="noConversion"/>
  <pageMargins left="0.4" right="0.23622047244094491" top="0.28000000000000003" bottom="0.31" header="0.18" footer="0.24"/>
  <pageSetup paperSize="9" scale="72" fitToHeight="1000" orientation="landscape" r:id="rId1"/>
  <rowBreaks count="2" manualBreakCount="2">
    <brk id="45" max="6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2026-04-17T06:49:32Z</cp:lastPrinted>
  <dcterms:created xsi:type="dcterms:W3CDTF">2016-01-19T07:58:56Z</dcterms:created>
  <dcterms:modified xsi:type="dcterms:W3CDTF">2026-04-17T08:02:54Z</dcterms:modified>
</cp:coreProperties>
</file>