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</definedNames>
  <calcPr calcId="162913"/>
  <fileRecoveryPr autoRecover="0"/>
</workbook>
</file>

<file path=xl/calcChain.xml><?xml version="1.0" encoding="utf-8"?>
<calcChain xmlns="http://schemas.openxmlformats.org/spreadsheetml/2006/main">
  <c r="D27" i="1" l="1"/>
  <c r="D25" i="1" l="1"/>
  <c r="D17" i="1"/>
  <c r="D13" i="1"/>
  <c r="D21" i="1" l="1"/>
  <c r="D46" i="1" l="1"/>
  <c r="D64" i="1"/>
  <c r="D100" i="1"/>
  <c r="D94" i="1"/>
  <c r="D86" i="1"/>
  <c r="D90" i="1"/>
  <c r="D80" i="1"/>
  <c r="D48" i="1" l="1"/>
  <c r="D110" i="1" l="1"/>
  <c r="D108" i="1" l="1"/>
  <c r="D72" i="1"/>
  <c r="D62" i="1"/>
  <c r="D40" i="1"/>
  <c r="D36" i="1"/>
  <c r="D58" i="1"/>
  <c r="D32" i="1"/>
  <c r="D28" i="1"/>
  <c r="D54" i="1"/>
  <c r="D106" i="1" l="1"/>
  <c r="D104" i="1"/>
  <c r="D44" i="1" l="1"/>
  <c r="D23" i="1" l="1"/>
  <c r="D19" i="1"/>
  <c r="D82" i="1" l="1"/>
  <c r="D56" i="1" l="1"/>
</calcChain>
</file>

<file path=xl/sharedStrings.xml><?xml version="1.0" encoding="utf-8"?>
<sst xmlns="http://schemas.openxmlformats.org/spreadsheetml/2006/main" count="312" uniqueCount="226">
  <si>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</si>
  <si>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</si>
  <si>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</si>
  <si>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</si>
  <si>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</si>
  <si>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</si>
  <si>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</si>
  <si>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</si>
  <si>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</si>
  <si>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</si>
  <si>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</si>
  <si>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</si>
  <si>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</si>
  <si>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</si>
  <si>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</si>
  <si>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</si>
  <si>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</si>
  <si>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</si>
  <si>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</si>
  <si>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</si>
  <si>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</si>
  <si>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</si>
  <si>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</si>
  <si>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</si>
  <si>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</si>
  <si>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</si>
  <si>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</si>
  <si>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</si>
  <si>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</si>
  <si>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</si>
  <si>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</si>
  <si>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</si>
  <si>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</si>
  <si>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</si>
  <si>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</si>
  <si>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</si>
  <si>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</si>
  <si>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</si>
  <si>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</si>
  <si>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</si>
  <si>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</si>
  <si>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</si>
  <si>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</si>
  <si>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</si>
  <si>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</si>
  <si>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</si>
  <si>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</si>
  <si>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</si>
  <si>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</si>
  <si>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</si>
  <si>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</si>
  <si>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</si>
  <si>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</si>
  <si>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>травень</t>
  </si>
  <si>
    <t xml:space="preserve">загальний фонд КПКВ 3506010 (зміни  с/з 22/22-02-03/1325 від 27.01.2026)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</si>
  <si>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</si>
  <si>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</si>
  <si>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</si>
  <si>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</si>
  <si>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</si>
  <si>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</si>
  <si>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листопад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</si>
  <si>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</si>
  <si>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</si>
  <si>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</si>
  <si>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</si>
  <si>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</si>
  <si>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</si>
  <si>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</si>
  <si>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</si>
  <si>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</si>
  <si>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</si>
  <si>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</si>
  <si>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</si>
  <si>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</si>
  <si>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</si>
  <si>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</si>
  <si>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</si>
  <si>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</si>
  <si>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</si>
  <si>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</si>
  <si>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</si>
  <si>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</si>
  <si>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</si>
  <si>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</si>
  <si>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</si>
  <si>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</si>
  <si>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</si>
  <si>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</si>
  <si>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</si>
  <si>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</si>
  <si>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</si>
  <si>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</si>
  <si>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</si>
  <si>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</si>
  <si>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</si>
  <si>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</si>
  <si>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</si>
  <si>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</si>
  <si>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</si>
  <si>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</si>
  <si>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</si>
  <si>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</si>
  <si>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</si>
  <si>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</si>
  <si>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</si>
  <si>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</si>
  <si>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</si>
  <si>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</si>
  <si>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</si>
  <si>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</si>
  <si>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</si>
  <si>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</si>
  <si>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</si>
  <si>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</si>
  <si>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</si>
  <si>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</si>
  <si>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</si>
  <si>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</si>
  <si>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Послуга із заміни жорстких дисків у Системі збереження даних IBM STORWIZE V7000 Gen2 (2076-624, 2076-92F)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</si>
  <si>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</si>
  <si>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</si>
  <si>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</si>
  <si>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</si>
  <si>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</si>
  <si>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</si>
  <si>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</si>
  <si>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</si>
  <si>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</si>
  <si>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</si>
  <si>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</si>
  <si>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</si>
  <si>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</si>
  <si>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</si>
  <si>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</si>
  <si>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</si>
  <si>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</si>
  <si>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</si>
  <si>
    <t xml:space="preserve">Послуги з розширення функціональних можливостей програмного продукту «MASTER: Комплексний облік для бюджетних установ» та їх впровадження за кодом ДК 021:2015 – 72260000-5 (послуги, пов’язані з програмним забезпеченням) </t>
  </si>
  <si>
    <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</si>
  <si>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від02.04.2026;с/з 22/22-02-01/5631 від09.04.2026;с/з 22/22-02-01/5975 від05.04.2026;)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</si>
  <si>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27.01.2026;с/з 22/22-02-03/3124 від 27.02.2026)</t>
    </r>
  </si>
  <si>
    <r>
      <t xml:space="preserve"> спеціальний  фонд КПКВ 3506010   (</t>
    </r>
    <r>
      <rPr>
        <b/>
        <i/>
        <sz val="10"/>
        <rFont val="Times New Roman"/>
        <family val="1"/>
        <charset val="204"/>
      </rPr>
      <t>довідка про зміни до кошторису № 110 від 22.05.2026 та зарахунок економії попередньої закупівлі 3000,00грн</t>
    </r>
    <r>
      <rPr>
        <b/>
        <sz val="10"/>
        <rFont val="Times New Roman"/>
        <family val="1"/>
        <charset val="204"/>
      </rPr>
      <t>)</t>
    </r>
  </si>
  <si>
    <t>Послуги з технічної підтримки  серверного обладнання за кодом ДК 021:2015 – 50310000-1 Технічне обслуговування і ремонт офісної техніки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</si>
  <si>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(зміни с/з 22/22-02-01/10334 від 23.06.2026)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</si>
  <si>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27.01.2026;с/з 22/22-02-01/10334 від 23.06.2026)  </t>
    </r>
  </si>
  <si>
    <t xml:space="preserve">загальний фонд КПКВ 3506010  (зміни  с/з 22/22-02-03/1325 від 27.01.2026;с/з 22/22-02-01/10334 від 23.06.2026)   </t>
  </si>
  <si>
    <t xml:space="preserve">  (зміни  с/з 22/22-02-03/1325 від 27.01.2026;с/з 22/22-02-01/10334 від 23.06.2026)</t>
  </si>
  <si>
    <t>загальний фонд КПКВ 3506010 під очікувану вартість(зміни  с/з 22/22-02-03/1325 від 27.01.2026);(зміни  с/з 22/22-02-03/3124 від 27.02.2026(+172319,00грн);с/з 22/22-02-01/10334 від 23.06.2026)</t>
  </si>
  <si>
    <t>загальний фонд КПКВ 3506010 під очікувану вартість(зміни  с/з 22/22-02-03/1325 від 27.01.2026)(зміни  с/з 22/22-02-03/3124 від 27.02.2026(+456265,00 грн);с/з 22/22-02-01/10334 від 23.06.2026)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</si>
  <si>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</si>
  <si>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 загальний фонд КПКВ 3506010 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(зміни  с/з 22/22-02-03/4413 від 20.03.2026) (с/з 22/22-02-03/4413 від 20.03.2026 ) враховано при закупівлі комп'ютерного обладнання</t>
    </r>
  </si>
  <si>
    <r>
      <t>Код ДК 021:2015  72410000-7 -</t>
    </r>
    <r>
      <rPr>
        <sz val="10"/>
        <rFont val="Times New Roman"/>
        <family val="1"/>
        <charset val="204"/>
      </rPr>
      <t xml:space="preserve">Послуги провайдерів 
</t>
    </r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</si>
  <si>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</si>
  <si>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погодження Мінцифри</t>
    </r>
    <r>
      <rPr>
        <sz val="1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</si>
  <si>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Код ДК 021:2015   64210000-1 - 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</si>
  <si>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</si>
  <si>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r>
      <t xml:space="preserve">загальний фонд КПКВ 3506010 ( </t>
    </r>
    <r>
      <rPr>
        <b/>
        <sz val="10"/>
        <rFont val="Times New Roman"/>
        <family val="1"/>
        <charset val="204"/>
      </rPr>
      <t>пп15 п.5 ст3 Закону</t>
    </r>
    <r>
      <rPr>
        <sz val="10"/>
        <rFont val="Times New Roman"/>
        <family val="1"/>
        <charset val="204"/>
      </rPr>
      <t>) (зміни  с/з 22/22-02-03/1325 від 27.01.2026;с/з 22/22-02-01/10334 від 23.06.2026)</t>
    </r>
  </si>
  <si>
    <r>
      <t>Код ДК 021:2015   64210000-1 -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</si>
  <si>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пп.5 п13 постанови 1178</t>
    </r>
    <r>
      <rPr>
        <sz val="10"/>
        <rFont val="Times New Roman"/>
        <family val="1"/>
        <charset val="204"/>
      </rPr>
      <t>)</t>
    </r>
  </si>
  <si>
    <r>
      <t xml:space="preserve">Код ДК 021:2015   50330000 -7 </t>
    </r>
    <r>
      <rPr>
        <sz val="10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</si>
  <si>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</si>
  <si>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Код ДК 021:2015 – 50310000-1 </t>
    </r>
    <r>
      <rPr>
        <sz val="10"/>
        <rFont val="Times New Roman"/>
        <family val="1"/>
        <charset val="204"/>
      </rPr>
      <t>Технічне обслуговування і ремонт офісної техніки</t>
    </r>
  </si>
  <si>
    <r>
      <t xml:space="preserve"> загальний фонд КПКВ 3506010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(зміни  с/з 22/22-02-01/10334 від 23.06.2026)</t>
    </r>
  </si>
  <si>
    <t xml:space="preserve">грн. (вісімнадцять тисяч п'ятсот сорок гривень 00 коп.з ПДВ)                             </t>
  </si>
  <si>
    <t xml:space="preserve">грн. (два мільйони двісті двадцять одна тисяча двадцять  гривень 00 коп.з ПДВ)                            </t>
  </si>
  <si>
    <t xml:space="preserve">грн. (триста шістдесят п'ять тисяч шістсот сорок гривень 00 коп.з ПДВ)                     </t>
  </si>
  <si>
    <t xml:space="preserve">грн. (три мільйони сто вісімдесят  тисяч гривень 29 коп.з ПДВ)                             </t>
  </si>
  <si>
    <t xml:space="preserve">грн. (чотириста вісімдесят тисяч дев'ятсот вісімдесят п'ять гривень71 коп.з ПДВ)                             </t>
  </si>
  <si>
    <t xml:space="preserve">грн. (три мільйони сімсот п'ятдесят одна тисяча чотириста сорок сім гривень 29 коп.з ПДВ)                     </t>
  </si>
  <si>
    <t xml:space="preserve">грн. (чотириста дев'яносто тисяч шістсот шістдесят гривень71коп.з ПДВ)                     </t>
  </si>
  <si>
    <t xml:space="preserve">грн. (сім  мільйонів   дев'ять тисяч дев'ятсот шістдесят дві гривні 83 коп.з ПДВ)                          </t>
  </si>
  <si>
    <t xml:space="preserve">грн. (один  мільйон  п'ятсот сімдесят шість   тисяч триста тридцять сім гривень 17коп.з ПДВ)                          </t>
  </si>
  <si>
    <t xml:space="preserve">грн. (сім  мільйонів двадцять шість тисяч сімсот шістдесят вісім гривень 25 коп.з ПДВ)                          </t>
  </si>
  <si>
    <t xml:space="preserve">грн. (один  мільйон  чотириста сім  тисяч двісті шістдесят сім гривень 75 коп.з ПДВ)                          </t>
  </si>
  <si>
    <t xml:space="preserve">гривень (шість  мільйонів шістнадцять  тисяч вісімсот  тридцять сім гривень 00 коп.з ПДВ)                                                                  </t>
  </si>
  <si>
    <t xml:space="preserve">гривень (п'ятнадцять  тисяч  гривні 00 коп.з ПДВ)                                                                  </t>
  </si>
  <si>
    <t>гривень(дев'ятсот десять тисяч чотириста тридцять  гривень 00 коп.з ПДВ)</t>
  </si>
  <si>
    <t xml:space="preserve">грн. (двадцять шість тисяч сімсот тридцять дев'ять гривень 00 коп.з ПДВ)                            </t>
  </si>
  <si>
    <t>гривень(вісімдесят тисяч шістсот сорок  гривень 00 коп.з ПДВ)</t>
  </si>
  <si>
    <t xml:space="preserve">грн. (сімсот сімдесят дві  тисячі дев'ятсот дві  гривні 00 коп.з ПДВ)                          </t>
  </si>
  <si>
    <t xml:space="preserve">грн.(триста дев'яносто тисяч двісті сорок гривень 00 коп.з ПДВ)                           </t>
  </si>
  <si>
    <t xml:space="preserve">грн. (сто сорок три  тисячі шістсот сорок гривень 00 коп.з ПДВ)                            </t>
  </si>
  <si>
    <t xml:space="preserve">грн. (сімсот вісімдесят дві тисячі   триста сімдесят три гривні 00 коп з ПДВ)                                    </t>
  </si>
  <si>
    <t xml:space="preserve">грн. (шість тисяч триста сімдесят дві гривні 00 коп.з ПДВ)                           </t>
  </si>
  <si>
    <t xml:space="preserve">грн. (два мільйони двісті двадцять сім тисяч шістсот вісімдесят гривень 00 коп.з ПДВ)                            </t>
  </si>
  <si>
    <t xml:space="preserve">грн. (чотири мільйони сто сорок три тисячі чотириста сімдесят чотири  гривні 00коп.з ПДВ)                                      </t>
  </si>
  <si>
    <t xml:space="preserve">грн. (два мільйони п'ятсот дев'яносто п'ять тисяч триста дев'яносто дев'ять гривень 00 коп.з ПДВ)                            </t>
  </si>
  <si>
    <t xml:space="preserve">грн. (двісті п'ятдесят тисяч  гривень 00 коп.з ПДВ)                           </t>
  </si>
  <si>
    <t xml:space="preserve">гривень (один  мільйон  шістсот тисяч  гривень 00 коп.з ПДВ)                                                                  </t>
  </si>
  <si>
    <t xml:space="preserve">гривень (п'ятсот сорок тисяч сімсот двадцять сім  гривень 00 коп.з ПДВ)                                                                  </t>
  </si>
  <si>
    <t xml:space="preserve">грн. (один мільйон  триста вісімдесят дев'ять тисяч двісті сімнадцять гривень 00 коп.з ПДВ)                            </t>
  </si>
  <si>
    <t xml:space="preserve">грн. (три мільйони  сорок тисяч  п'ятсот гривень 00 коп.з ПДВ)                            </t>
  </si>
  <si>
    <t xml:space="preserve">грн. (сімдесят дві  тисячі   гривень 00коп.з ПДВ)                     </t>
  </si>
  <si>
    <t xml:space="preserve">грн. (сімдесят вісім тисяч  гривень 00 коп.з ПДВ)                             </t>
  </si>
  <si>
    <t xml:space="preserve">грн. (п'ятдесят тисяч   гривень 00коп.з ПДВ)                     </t>
  </si>
  <si>
    <t xml:space="preserve">грн. (десять тисяч чотириста дві гривні 00коп.з ПДВ)                     </t>
  </si>
  <si>
    <t xml:space="preserve">гривень (один  мільйон сто сімдесят сім  тисяч двісті гривень 00 коп.з ПДВ)                                                                  </t>
  </si>
  <si>
    <t>грн. ( чотири тисячі гривень з ПДВ)</t>
  </si>
  <si>
    <t xml:space="preserve">гривень (два  мільйони п'ятсот   тисяч  двісті сімдесят дві гривні 00 коп.з ПДВ)                                                                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</si>
  <si>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22/22-02-03/3124 від 27.02.2026;с/з 22/22-02-03/11424 від 08.07.2026-</t>
    </r>
    <r>
      <rPr>
        <b/>
        <sz val="10"/>
        <color indexed="8"/>
        <rFont val="Times New Roman"/>
        <family val="1"/>
        <charset val="204"/>
      </rPr>
      <t>84761,00</t>
    </r>
    <r>
      <rPr>
        <sz val="10"/>
        <color indexed="8"/>
        <rFont val="Times New Roman"/>
        <family val="1"/>
        <charset val="204"/>
      </rPr>
      <t>грн)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</si>
  <si>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тис.грн.;с/з 22/22-02-03/11424 від 08.07.2026-</t>
    </r>
    <r>
      <rPr>
        <b/>
        <sz val="10"/>
        <rFont val="Times New Roman"/>
        <family val="1"/>
        <charset val="204"/>
      </rPr>
      <t>613798,00</t>
    </r>
    <r>
      <rPr>
        <sz val="10"/>
        <rFont val="Times New Roman"/>
        <family val="1"/>
        <charset val="204"/>
      </rPr>
      <t>грн)</t>
    </r>
  </si>
  <si>
    <t xml:space="preserve">грн. (одинадцять мільйонів п'ятсот п'ятдесят сім  тисяч  триста дві гривні 00коп.з ПДВ)                     </t>
  </si>
  <si>
    <t xml:space="preserve">грн. (п'ять мільйонів двісті двадцять чотири  тисячі шістсот шістдесят дві  гривні 00 коп.з ПДВ)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</si>
  <si>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тис.грн;</t>
    </r>
    <r>
      <rPr>
        <sz val="10"/>
        <color indexed="8"/>
        <rFont val="Times New Roman"/>
        <family val="1"/>
        <charset val="204"/>
      </rPr>
      <t>с/з 22/22-02-03/11424 від 08.07.2026</t>
    </r>
    <r>
      <rPr>
        <b/>
        <sz val="10"/>
        <color indexed="8"/>
        <rFont val="Times New Roman"/>
        <family val="1"/>
        <charset val="204"/>
      </rPr>
      <t>-33365,00грн)</t>
    </r>
  </si>
  <si>
    <r>
      <t>(зміни  с/з 22/22-02-03/1325 від 27.01.2026;с/з 22/22-02-03/11424 від 08.07.2026-</t>
    </r>
    <r>
      <rPr>
        <b/>
        <sz val="10"/>
        <color indexed="8"/>
        <rFont val="Times New Roman"/>
        <family val="1"/>
        <charset val="204"/>
      </rPr>
      <t>23568,00</t>
    </r>
    <r>
      <rPr>
        <sz val="10"/>
        <color indexed="8"/>
        <rFont val="Times New Roman"/>
        <family val="1"/>
        <charset val="204"/>
      </rPr>
      <t xml:space="preserve">грн)  </t>
    </r>
  </si>
  <si>
    <t xml:space="preserve">грн. (п'ятсот дев'ятнадцять тисяч  чотириста тридцять дві гривні 00 коп.з ПДВ)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</si>
  <si>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22/22-02-03/11424 від 08.07.2026-</t>
    </r>
    <r>
      <rPr>
        <b/>
        <sz val="10"/>
        <color indexed="8"/>
        <rFont val="Times New Roman"/>
        <family val="1"/>
        <charset val="204"/>
      </rPr>
      <t>71880,00</t>
    </r>
    <r>
      <rPr>
        <sz val="10"/>
        <color indexed="8"/>
        <rFont val="Times New Roman"/>
        <family val="1"/>
        <charset val="204"/>
      </rPr>
      <t>грн)</t>
    </r>
    <r>
      <rPr>
        <b/>
        <sz val="10"/>
        <color indexed="8"/>
        <rFont val="Times New Roman"/>
        <family val="1"/>
        <charset val="204"/>
      </rPr>
      <t xml:space="preserve">  </t>
    </r>
  </si>
  <si>
    <t xml:space="preserve">грн. (сто шістдесят тисяч  гривень 00 коп.з ПДВ)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</si>
  <si>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27.01.2026;с/з 22/22-02-03/11424 від 08.07.2026 </t>
    </r>
    <r>
      <rPr>
        <b/>
        <sz val="10"/>
        <color indexed="8"/>
        <rFont val="Times New Roman"/>
        <family val="1"/>
        <charset val="204"/>
      </rPr>
      <t>846582,00гр</t>
    </r>
    <r>
      <rPr>
        <sz val="10"/>
        <color indexed="8"/>
        <rFont val="Times New Roman"/>
        <family val="1"/>
        <charset val="204"/>
      </rPr>
      <t xml:space="preserve">н)  </t>
    </r>
  </si>
  <si>
    <t xml:space="preserve">грн. (чотири мільйони чотириста дев'яносто шість тисяч сорок шість гривень 00коп.з ПДВ)                                    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</si>
  <si>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27.01.2026; с/з 22/22-02-03/3124 від 27.02.2026;с/з 22/22-02-03/11424 від 08.07.2026</t>
    </r>
    <r>
      <rPr>
        <b/>
        <sz val="10"/>
        <rFont val="Times New Roman"/>
        <family val="1"/>
        <charset val="204"/>
      </rPr>
      <t>-19210,00</t>
    </r>
    <r>
      <rPr>
        <sz val="10"/>
        <rFont val="Times New Roman"/>
        <family val="1"/>
        <charset val="204"/>
      </rPr>
      <t>грн)</t>
    </r>
  </si>
  <si>
    <t xml:space="preserve">грн. (триста п'ятдесят тисяч  шістсот гривень 00коп.з ПДВ)                     </t>
  </si>
  <si>
    <t xml:space="preserve">Постачання програмної продукції для захисту Програмно-технічного комплексу Державної митної служби України «Електронна пошта» за кодом ДК 021:2015-72260000-5 Послуги, пов’язані з програмним забезпеченням </t>
  </si>
  <si>
    <t xml:space="preserve">грн. (двісті сімдесят дев'ять тисяч сімсот двадцять  гривень 00 коп.з ПДВ)                            </t>
  </si>
  <si>
    <t xml:space="preserve">грн. (сто шістдесят шість тисяч вісімсот тридцять гривень 00 коп.з ПДВ)                             </t>
  </si>
  <si>
    <t xml:space="preserve">грн. (сорок три тисячі двісті вісімнадцять гривень 00 коп.з ПДВ)                             </t>
  </si>
  <si>
    <t>Комп’ютерне обладнання за кодом ДК 021:2015: 30230000-0 (ДК 021:20215:30237410-6 Комп'ютерні миші (Маніпулятор миша); ДК 021:20215:30237460-1Комп'ютерні клавіатури (клавіатура)</t>
  </si>
  <si>
    <t xml:space="preserve"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</t>
  </si>
  <si>
    <t>серпень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</si>
  <si>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27.01.2026)(відповідно до пп5. п13  постанови КМУ від 12.10.2022 №1178 (відсутність конкуренції з технічні причини,інтелектуальна власність)  </t>
    </r>
  </si>
  <si>
    <r>
      <t>загальний фонд КПКВ 3506010  (службова записка №22/22-02-01/7751 від12.05.2026;23/23-03-03/12830 від 28.07.2026</t>
    </r>
    <r>
      <rPr>
        <b/>
        <sz val="10"/>
        <rFont val="Times New Roman"/>
        <family val="1"/>
        <charset val="204"/>
      </rPr>
      <t>-6405,00</t>
    </r>
    <r>
      <rPr>
        <sz val="10"/>
        <rFont val="Times New Roman"/>
        <family val="1"/>
        <charset val="204"/>
      </rPr>
      <t xml:space="preserve"> грн)</t>
    </r>
  </si>
  <si>
    <t>загальний фонд КПКВ 3506010  (службова записка №22/22-02-01/7751 від12.05.2026) (відповідно до п.11 Особливостей)(с/з 23/23-03-03/12830 від 28.07.2026-7,00 грн)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</si>
  <si>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27.01.2026)(с/з 23/23-03-03/12830 від 28.07.2026</t>
    </r>
    <r>
      <rPr>
        <b/>
        <sz val="10"/>
        <rFont val="Times New Roman"/>
        <family val="1"/>
        <charset val="204"/>
      </rPr>
      <t>-40280,00</t>
    </r>
    <r>
      <rPr>
        <sz val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грн)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</si>
  <si>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с/з 23/23-03-03/12830 від 28.07.2026 </t>
    </r>
    <r>
      <rPr>
        <b/>
        <sz val="10"/>
        <rFont val="Times New Roman"/>
        <family val="1"/>
        <charset val="204"/>
      </rPr>
      <t>46692,00</t>
    </r>
    <r>
      <rPr>
        <sz val="10"/>
        <color indexed="8"/>
        <rFont val="Times New Roman"/>
        <family val="1"/>
        <charset val="204"/>
      </rPr>
      <t xml:space="preserve"> грн     </t>
    </r>
  </si>
  <si>
    <t xml:space="preserve">грн. (сорок шість  тисяч шістсот дев'яносто дві гривні 00 коп.з ПДВ)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</si>
</sst>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  <font>
      <sz val="11"/>
      <name val="Calibri"/>
      <family val="2"/>
      <charset val="204"/>
    </font>
    <font>
      <sz val="1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6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14" fillId="0" borderId="0" xfId="0" applyFont="1"/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3" fillId="4" borderId="20" xfId="0" applyFont="1" applyFill="1" applyBorder="1" applyAlignment="1">
      <alignment horizontal="left" vertical="top" wrapText="1"/>
    </xf>
    <xf numFmtId="0" fontId="35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6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3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7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8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left" vertical="top" wrapText="1"/>
    </xf>
    <xf numFmtId="4" fontId="40" fillId="0" borderId="0" xfId="0" applyNumberFormat="1" applyFont="1" applyFill="1"/>
    <xf numFmtId="0" fontId="41" fillId="0" borderId="0" xfId="0" applyFont="1" applyFill="1"/>
    <xf numFmtId="4" fontId="41" fillId="0" borderId="0" xfId="0" applyNumberFormat="1" applyFont="1" applyFill="1"/>
    <xf numFmtId="4" fontId="43" fillId="0" borderId="0" xfId="0" applyNumberFormat="1" applyFont="1" applyFill="1"/>
    <xf numFmtId="0" fontId="42" fillId="4" borderId="0" xfId="0" applyFont="1" applyFill="1"/>
    <xf numFmtId="0" fontId="40" fillId="0" borderId="0" xfId="0" applyFont="1" applyFill="1"/>
    <xf numFmtId="4" fontId="0" fillId="4" borderId="0" xfId="0" applyNumberFormat="1" applyFill="1"/>
    <xf numFmtId="0" fontId="44" fillId="0" borderId="0" xfId="0" applyFont="1" applyFill="1" applyAlignment="1">
      <alignment wrapText="1"/>
    </xf>
    <xf numFmtId="0" fontId="0" fillId="4" borderId="0" xfId="0" applyFill="1"/>
    <xf numFmtId="4" fontId="43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1" fillId="0" borderId="43" xfId="0" applyFont="1" applyFill="1" applyBorder="1"/>
    <xf numFmtId="0" fontId="41" fillId="0" borderId="45" xfId="0" applyFont="1" applyFill="1" applyBorder="1"/>
    <xf numFmtId="0" fontId="45" fillId="0" borderId="0" xfId="0" applyFont="1" applyFill="1" applyAlignment="1">
      <alignment wrapText="1"/>
    </xf>
    <xf numFmtId="4" fontId="37" fillId="6" borderId="32" xfId="0" applyNumberFormat="1" applyFont="1" applyFill="1" applyBorder="1" applyAlignment="1">
      <alignment horizontal="center" vertical="top" wrapText="1"/>
    </xf>
    <xf numFmtId="0" fontId="36" fillId="6" borderId="21" xfId="0" applyFont="1" applyFill="1" applyBorder="1" applyAlignment="1">
      <alignment horizontal="center" vertical="top" wrapText="1"/>
    </xf>
    <xf numFmtId="0" fontId="32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2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0" fontId="33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7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4" fontId="11" fillId="6" borderId="16" xfId="0" applyNumberFormat="1" applyFont="1" applyFill="1" applyBorder="1" applyAlignment="1">
      <alignment horizontal="center" vertical="top" wrapText="1"/>
    </xf>
    <xf numFmtId="4" fontId="43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0" fontId="3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" fontId="11" fillId="6" borderId="14" xfId="0" applyNumberFormat="1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9" fillId="6" borderId="17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top" wrapText="1"/>
    </xf>
    <xf numFmtId="49" fontId="30" fillId="6" borderId="20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6" fillId="6" borderId="31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vertical="top" wrapText="1"/>
    </xf>
    <xf numFmtId="49" fontId="19" fillId="6" borderId="18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vertical="top" wrapText="1"/>
    </xf>
    <xf numFmtId="49" fontId="19" fillId="6" borderId="22" xfId="0" applyNumberFormat="1" applyFont="1" applyFill="1" applyBorder="1" applyAlignment="1">
      <alignment horizontal="center" vertical="center" wrapText="1"/>
    </xf>
    <xf numFmtId="0" fontId="46" fillId="6" borderId="17" xfId="0" applyFont="1" applyFill="1" applyBorder="1" applyAlignment="1">
      <alignment horizontal="center" vertical="center" wrapText="1"/>
    </xf>
    <xf numFmtId="0" fontId="46" fillId="6" borderId="20" xfId="0" applyFont="1" applyFill="1" applyBorder="1" applyAlignment="1">
      <alignment vertical="center" wrapText="1"/>
    </xf>
    <xf numFmtId="4" fontId="16" fillId="6" borderId="32" xfId="0" applyNumberFormat="1" applyFont="1" applyFill="1" applyBorder="1" applyAlignment="1">
      <alignment horizontal="center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47" fillId="6" borderId="20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vertical="center" wrapText="1"/>
    </xf>
    <xf numFmtId="49" fontId="27" fillId="6" borderId="14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46" xfId="0" applyFont="1" applyFill="1" applyBorder="1" applyAlignment="1">
      <alignment horizontal="left" vertical="top" wrapText="1"/>
    </xf>
    <xf numFmtId="49" fontId="27" fillId="4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top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4" fillId="4" borderId="38" xfId="0" applyFont="1" applyFill="1" applyBorder="1" applyAlignment="1">
      <alignment horizontal="left" vertical="top" wrapText="1"/>
    </xf>
    <xf numFmtId="0" fontId="34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9" fillId="6" borderId="30" xfId="0" applyFont="1" applyFill="1" applyBorder="1" applyAlignment="1">
      <alignment horizontal="left" vertical="top" wrapText="1"/>
    </xf>
    <xf numFmtId="0" fontId="19" fillId="6" borderId="19" xfId="0" applyFont="1" applyFill="1" applyBorder="1" applyAlignment="1">
      <alignment horizontal="left" vertical="top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20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49" fontId="19" fillId="6" borderId="18" xfId="0" applyNumberFormat="1" applyFont="1" applyFill="1" applyBorder="1" applyAlignment="1">
      <alignment horizontal="center" vertical="center" wrapText="1"/>
    </xf>
    <xf numFmtId="49" fontId="19" fillId="6" borderId="22" xfId="0" applyNumberFormat="1" applyFont="1" applyFill="1" applyBorder="1" applyAlignment="1">
      <alignment horizontal="center" vertical="center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top" wrapText="1"/>
    </xf>
    <xf numFmtId="0" fontId="20" fillId="6" borderId="20" xfId="0" applyFont="1" applyFill="1" applyBorder="1" applyAlignment="1">
      <alignment horizontal="center" vertical="top" wrapText="1"/>
    </xf>
    <xf numFmtId="0" fontId="27" fillId="6" borderId="8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49" fontId="19" fillId="6" borderId="23" xfId="0" applyNumberFormat="1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19" xfId="0" applyFont="1" applyFill="1" applyBorder="1" applyAlignment="1">
      <alignment horizontal="left" vertical="top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left" vertical="top" wrapText="1"/>
    </xf>
    <xf numFmtId="0" fontId="19" fillId="6" borderId="10" xfId="0" applyFont="1" applyFill="1" applyBorder="1" applyAlignment="1">
      <alignment horizontal="left" vertical="top" wrapText="1"/>
    </xf>
    <xf numFmtId="49" fontId="19" fillId="6" borderId="13" xfId="0" applyNumberFormat="1" applyFont="1" applyFill="1" applyBorder="1" applyAlignment="1">
      <alignment horizontal="center" vertic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0" fillId="6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6" borderId="27" xfId="0" applyNumberFormat="1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left" vertical="top" wrapText="1"/>
    </xf>
    <xf numFmtId="0" fontId="2" fillId="6" borderId="27" xfId="0" applyFont="1" applyFill="1" applyBorder="1" applyAlignment="1">
      <alignment horizontal="left" vertical="top" wrapText="1"/>
    </xf>
    <xf numFmtId="49" fontId="19" fillId="6" borderId="13" xfId="0" applyNumberFormat="1" applyFont="1" applyFill="1" applyBorder="1" applyAlignment="1">
      <alignment horizontal="center" vertical="top" wrapText="1"/>
    </xf>
    <xf numFmtId="49" fontId="19" fillId="6" borderId="11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9" fillId="6" borderId="8" xfId="0" applyNumberFormat="1" applyFont="1" applyFill="1" applyBorder="1" applyAlignment="1">
      <alignment horizontal="left" vertical="top" wrapText="1"/>
    </xf>
    <xf numFmtId="0" fontId="19" fillId="6" borderId="10" xfId="0" applyNumberFormat="1" applyFont="1" applyFill="1" applyBorder="1" applyAlignment="1">
      <alignment horizontal="left" vertical="top" wrapText="1"/>
    </xf>
    <xf numFmtId="49" fontId="19" fillId="6" borderId="8" xfId="0" applyNumberFormat="1" applyFont="1" applyFill="1" applyBorder="1" applyAlignment="1">
      <alignment horizontal="center" vertical="center" wrapText="1"/>
    </xf>
    <xf numFmtId="49" fontId="19" fillId="6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left" vertical="top" wrapText="1"/>
    </xf>
    <xf numFmtId="49" fontId="27" fillId="6" borderId="8" xfId="0" applyNumberFormat="1" applyFont="1" applyFill="1" applyBorder="1" applyAlignment="1">
      <alignment horizontal="center" vertical="center" wrapText="1"/>
    </xf>
    <xf numFmtId="49" fontId="27" fillId="6" borderId="15" xfId="0" applyNumberFormat="1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49" fontId="27" fillId="6" borderId="10" xfId="0" applyNumberFormat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view="pageBreakPreview" topLeftCell="C1" zoomScale="145" zoomScaleSheetLayoutView="145" workbookViewId="0">
      <selection activeCell="H1" sqref="H1:K1048576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28515625" customWidth="1"/>
    <col min="5" max="5" width="17.85546875" customWidth="1"/>
    <col min="6" max="6" width="12.42578125" bestFit="1" customWidth="1"/>
    <col min="7" max="7" width="33.28515625" customWidth="1"/>
    <col min="8" max="8" width="13.285156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317"/>
      <c r="F1" s="317"/>
      <c r="G1" s="317"/>
    </row>
    <row r="2" spans="1:9" x14ac:dyDescent="0.25">
      <c r="E2" s="320"/>
      <c r="F2" s="320"/>
      <c r="G2" s="320"/>
    </row>
    <row r="3" spans="1:9" x14ac:dyDescent="0.25">
      <c r="E3" s="321"/>
      <c r="F3" s="321"/>
      <c r="G3" s="321"/>
    </row>
    <row r="4" spans="1:9" x14ac:dyDescent="0.25">
      <c r="E4" s="3"/>
      <c r="F4" s="3"/>
      <c r="G4" s="21">
        <v>24</v>
      </c>
    </row>
    <row r="5" spans="1:9" ht="55.5" customHeight="1" x14ac:dyDescent="0.25">
      <c r="A5" s="323" t="s">
        <v>15</v>
      </c>
      <c r="B5" s="323"/>
      <c r="C5" s="323"/>
      <c r="D5" s="323"/>
      <c r="E5" s="323"/>
      <c r="F5" s="323"/>
      <c r="G5" s="323"/>
    </row>
    <row r="6" spans="1:9" ht="20.25" x14ac:dyDescent="0.25">
      <c r="A6" s="319"/>
      <c r="B6" s="319"/>
      <c r="C6" s="319"/>
      <c r="D6" s="319"/>
      <c r="E6" s="319"/>
      <c r="F6" s="319"/>
      <c r="G6" s="18"/>
    </row>
    <row r="7" spans="1:9" ht="18.75" x14ac:dyDescent="0.25">
      <c r="A7" s="322" t="s">
        <v>1</v>
      </c>
      <c r="B7" s="322"/>
      <c r="C7" s="322"/>
      <c r="D7" s="322"/>
      <c r="E7" s="322"/>
      <c r="F7" s="322"/>
      <c r="G7" s="322"/>
    </row>
    <row r="8" spans="1:9" ht="18.75" x14ac:dyDescent="0.25">
      <c r="A8" s="322" t="s">
        <v>2</v>
      </c>
      <c r="B8" s="322"/>
      <c r="C8" s="322"/>
      <c r="D8" s="322"/>
      <c r="E8" s="322"/>
      <c r="F8" s="322"/>
      <c r="G8" s="322"/>
    </row>
    <row r="9" spans="1:9" x14ac:dyDescent="0.25">
      <c r="A9" s="318" t="s">
        <v>0</v>
      </c>
      <c r="B9" s="318"/>
      <c r="C9" s="318"/>
      <c r="D9" s="318"/>
      <c r="E9" s="318"/>
      <c r="F9" s="318"/>
      <c r="G9" s="318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19"/>
      <c r="I12" s="23"/>
    </row>
    <row r="13" spans="1:9" ht="42" customHeight="1" x14ac:dyDescent="0.25">
      <c r="A13" s="327" t="s">
        <v>125</v>
      </c>
      <c r="B13" s="189" t="s">
        <v>28</v>
      </c>
      <c r="C13" s="200">
        <v>2210</v>
      </c>
      <c r="D13" s="129">
        <f>173235-6405</f>
        <v>166830</v>
      </c>
      <c r="E13" s="133" t="s">
        <v>126</v>
      </c>
      <c r="F13" s="235" t="s">
        <v>53</v>
      </c>
      <c r="G13" s="311" t="s">
        <v>221</v>
      </c>
      <c r="H13" s="19"/>
    </row>
    <row r="14" spans="1:9" ht="51" customHeight="1" x14ac:dyDescent="0.25">
      <c r="A14" s="327"/>
      <c r="B14" s="199"/>
      <c r="C14" s="201"/>
      <c r="D14" s="146" t="s">
        <v>215</v>
      </c>
      <c r="E14" s="147" t="s">
        <v>127</v>
      </c>
      <c r="F14" s="236"/>
      <c r="G14" s="312"/>
    </row>
    <row r="15" spans="1:9" ht="41.25" customHeight="1" x14ac:dyDescent="0.25">
      <c r="A15" s="324" t="s">
        <v>128</v>
      </c>
      <c r="B15" s="325" t="s">
        <v>129</v>
      </c>
      <c r="C15" s="293">
        <v>2210</v>
      </c>
      <c r="D15" s="129">
        <v>18540</v>
      </c>
      <c r="E15" s="235" t="s">
        <v>36</v>
      </c>
      <c r="F15" s="235" t="s">
        <v>86</v>
      </c>
      <c r="G15" s="328" t="s">
        <v>130</v>
      </c>
    </row>
    <row r="16" spans="1:9" ht="53.25" customHeight="1" x14ac:dyDescent="0.25">
      <c r="A16" s="324"/>
      <c r="B16" s="326"/>
      <c r="C16" s="306"/>
      <c r="D16" s="145" t="s">
        <v>164</v>
      </c>
      <c r="E16" s="236"/>
      <c r="F16" s="236"/>
      <c r="G16" s="329"/>
    </row>
    <row r="17" spans="1:11" ht="33" customHeight="1" x14ac:dyDescent="0.25">
      <c r="A17" s="334" t="s">
        <v>131</v>
      </c>
      <c r="B17" s="325" t="s">
        <v>132</v>
      </c>
      <c r="C17" s="293">
        <v>2210</v>
      </c>
      <c r="D17" s="129">
        <f>43225-7</f>
        <v>43218</v>
      </c>
      <c r="E17" s="235" t="s">
        <v>36</v>
      </c>
      <c r="F17" s="235" t="s">
        <v>86</v>
      </c>
      <c r="G17" s="336" t="s">
        <v>222</v>
      </c>
    </row>
    <row r="18" spans="1:11" ht="33" customHeight="1" x14ac:dyDescent="0.25">
      <c r="A18" s="335"/>
      <c r="B18" s="326"/>
      <c r="C18" s="306"/>
      <c r="D18" s="145" t="s">
        <v>216</v>
      </c>
      <c r="E18" s="236"/>
      <c r="F18" s="236"/>
      <c r="G18" s="337"/>
    </row>
    <row r="19" spans="1:11" ht="35.25" customHeight="1" x14ac:dyDescent="0.25">
      <c r="A19" s="338" t="s">
        <v>29</v>
      </c>
      <c r="B19" s="189" t="s">
        <v>30</v>
      </c>
      <c r="C19" s="341" t="s">
        <v>31</v>
      </c>
      <c r="D19" s="129">
        <f>2560000-320000-18980</f>
        <v>2221020</v>
      </c>
      <c r="E19" s="339" t="s">
        <v>32</v>
      </c>
      <c r="F19" s="346" t="s">
        <v>48</v>
      </c>
      <c r="G19" s="347" t="s">
        <v>137</v>
      </c>
    </row>
    <row r="20" spans="1:11" ht="51" customHeight="1" x14ac:dyDescent="0.25">
      <c r="A20" s="338"/>
      <c r="B20" s="199"/>
      <c r="C20" s="345"/>
      <c r="D20" s="110" t="s">
        <v>165</v>
      </c>
      <c r="E20" s="339"/>
      <c r="F20" s="346"/>
      <c r="G20" s="280"/>
    </row>
    <row r="21" spans="1:11" ht="51" customHeight="1" x14ac:dyDescent="0.25">
      <c r="A21" s="338" t="s">
        <v>135</v>
      </c>
      <c r="B21" s="189" t="s">
        <v>118</v>
      </c>
      <c r="C21" s="341" t="s">
        <v>31</v>
      </c>
      <c r="D21" s="129">
        <f>320000-40280</f>
        <v>279720</v>
      </c>
      <c r="E21" s="339" t="s">
        <v>32</v>
      </c>
      <c r="F21" s="346" t="s">
        <v>86</v>
      </c>
      <c r="G21" s="347" t="s">
        <v>223</v>
      </c>
    </row>
    <row r="22" spans="1:11" ht="51" customHeight="1" x14ac:dyDescent="0.25">
      <c r="A22" s="340"/>
      <c r="B22" s="190"/>
      <c r="C22" s="342"/>
      <c r="D22" s="101" t="s">
        <v>214</v>
      </c>
      <c r="E22" s="193"/>
      <c r="F22" s="235"/>
      <c r="G22" s="348"/>
    </row>
    <row r="23" spans="1:11" ht="51" customHeight="1" x14ac:dyDescent="0.25">
      <c r="A23" s="355" t="s">
        <v>113</v>
      </c>
      <c r="B23" s="350" t="s">
        <v>118</v>
      </c>
      <c r="C23" s="160" t="s">
        <v>114</v>
      </c>
      <c r="D23" s="129">
        <f>200000+15400+165000-14760</f>
        <v>365640</v>
      </c>
      <c r="E23" s="339" t="s">
        <v>27</v>
      </c>
      <c r="F23" s="339" t="s">
        <v>37</v>
      </c>
      <c r="G23" s="161" t="s">
        <v>10</v>
      </c>
    </row>
    <row r="24" spans="1:11" ht="66.75" customHeight="1" x14ac:dyDescent="0.25">
      <c r="A24" s="344"/>
      <c r="B24" s="333"/>
      <c r="C24" s="160"/>
      <c r="D24" s="110" t="s">
        <v>166</v>
      </c>
      <c r="E24" s="339"/>
      <c r="F24" s="339"/>
      <c r="G24" s="162" t="s">
        <v>136</v>
      </c>
    </row>
    <row r="25" spans="1:11" ht="66.75" customHeight="1" x14ac:dyDescent="0.25">
      <c r="A25" s="164" t="s">
        <v>217</v>
      </c>
      <c r="B25" s="163" t="s">
        <v>118</v>
      </c>
      <c r="C25" s="165" t="s">
        <v>31</v>
      </c>
      <c r="D25" s="43">
        <f>6405+7+40280</f>
        <v>46692</v>
      </c>
      <c r="E25" s="224" t="s">
        <v>27</v>
      </c>
      <c r="F25" s="226" t="s">
        <v>219</v>
      </c>
      <c r="G25" s="166" t="s">
        <v>10</v>
      </c>
    </row>
    <row r="26" spans="1:11" ht="79.5" customHeight="1" thickBot="1" x14ac:dyDescent="0.3">
      <c r="A26" s="164"/>
      <c r="B26" s="163"/>
      <c r="C26" s="165"/>
      <c r="D26" s="167" t="s">
        <v>225</v>
      </c>
      <c r="E26" s="354"/>
      <c r="F26" s="224"/>
      <c r="G26" s="168" t="s">
        <v>224</v>
      </c>
    </row>
    <row r="27" spans="1:11" ht="32.25" customHeight="1" thickBot="1" x14ac:dyDescent="0.3">
      <c r="A27" s="28" t="s">
        <v>26</v>
      </c>
      <c r="B27" s="24"/>
      <c r="C27" s="25"/>
      <c r="D27" s="29">
        <f>D19+D17+D13+D15+D21+D23+D25</f>
        <v>3141660</v>
      </c>
      <c r="E27" s="26"/>
      <c r="F27" s="26"/>
      <c r="G27" s="27"/>
      <c r="H27" s="85"/>
      <c r="I27" s="86"/>
      <c r="J27" s="86"/>
      <c r="K27" s="86"/>
    </row>
    <row r="28" spans="1:11" ht="20.25" customHeight="1" x14ac:dyDescent="0.25">
      <c r="A28" s="330" t="s">
        <v>11</v>
      </c>
      <c r="B28" s="332" t="s">
        <v>12</v>
      </c>
      <c r="C28" s="281">
        <v>2240</v>
      </c>
      <c r="D28" s="116">
        <f>4061530-210515.71-671014</f>
        <v>3180000.29</v>
      </c>
      <c r="E28" s="179" t="s">
        <v>39</v>
      </c>
      <c r="F28" s="343" t="s">
        <v>14</v>
      </c>
      <c r="G28" s="279" t="s">
        <v>150</v>
      </c>
      <c r="H28" s="19"/>
    </row>
    <row r="29" spans="1:11" ht="45" customHeight="1" thickBot="1" x14ac:dyDescent="0.3">
      <c r="A29" s="331"/>
      <c r="B29" s="333"/>
      <c r="C29" s="282"/>
      <c r="D29" s="110" t="s">
        <v>167</v>
      </c>
      <c r="E29" s="202"/>
      <c r="F29" s="344"/>
      <c r="G29" s="280"/>
      <c r="I29" s="19"/>
    </row>
    <row r="30" spans="1:11" ht="45" customHeight="1" x14ac:dyDescent="0.25">
      <c r="A30" s="303" t="s">
        <v>11</v>
      </c>
      <c r="B30" s="350" t="s">
        <v>12</v>
      </c>
      <c r="C30" s="107">
        <v>2240</v>
      </c>
      <c r="D30" s="108">
        <v>480985.71</v>
      </c>
      <c r="E30" s="229" t="s">
        <v>40</v>
      </c>
      <c r="F30" s="109" t="s">
        <v>14</v>
      </c>
      <c r="G30" s="287" t="s">
        <v>25</v>
      </c>
      <c r="I30" s="30"/>
      <c r="K30" s="23"/>
    </row>
    <row r="31" spans="1:11" ht="40.5" customHeight="1" thickBot="1" x14ac:dyDescent="0.3">
      <c r="A31" s="304"/>
      <c r="B31" s="333"/>
      <c r="C31" s="107"/>
      <c r="D31" s="110" t="s">
        <v>168</v>
      </c>
      <c r="E31" s="352"/>
      <c r="F31" s="109"/>
      <c r="G31" s="288"/>
      <c r="H31" s="124"/>
      <c r="I31" s="30"/>
    </row>
    <row r="32" spans="1:11" s="8" customFormat="1" ht="60.75" customHeight="1" x14ac:dyDescent="0.25">
      <c r="A32" s="309" t="s">
        <v>13</v>
      </c>
      <c r="B32" s="291" t="s">
        <v>152</v>
      </c>
      <c r="C32" s="293">
        <v>2240</v>
      </c>
      <c r="D32" s="111">
        <f>3959970-118630.71-89892</f>
        <v>3751447.29</v>
      </c>
      <c r="E32" s="275" t="s">
        <v>153</v>
      </c>
      <c r="F32" s="307" t="s">
        <v>14</v>
      </c>
      <c r="G32" s="311" t="s">
        <v>154</v>
      </c>
      <c r="H32" s="77"/>
      <c r="I32" s="78"/>
      <c r="K32" s="79"/>
    </row>
    <row r="33" spans="1:11" s="8" customFormat="1" ht="34.5" customHeight="1" thickBot="1" x14ac:dyDescent="0.3">
      <c r="A33" s="310"/>
      <c r="B33" s="305"/>
      <c r="C33" s="306"/>
      <c r="D33" s="110" t="s">
        <v>169</v>
      </c>
      <c r="E33" s="236"/>
      <c r="F33" s="308"/>
      <c r="G33" s="312"/>
      <c r="I33" s="73"/>
      <c r="J33" s="22"/>
    </row>
    <row r="34" spans="1:11" s="8" customFormat="1" ht="34.5" customHeight="1" x14ac:dyDescent="0.25">
      <c r="A34" s="303" t="s">
        <v>13</v>
      </c>
      <c r="B34" s="350" t="s">
        <v>12</v>
      </c>
      <c r="C34" s="98">
        <v>2240</v>
      </c>
      <c r="D34" s="112">
        <v>490660.71</v>
      </c>
      <c r="E34" s="349" t="s">
        <v>23</v>
      </c>
      <c r="F34" s="109" t="s">
        <v>14</v>
      </c>
      <c r="G34" s="287" t="s">
        <v>25</v>
      </c>
    </row>
    <row r="35" spans="1:11" s="8" customFormat="1" ht="34.5" customHeight="1" thickBot="1" x14ac:dyDescent="0.3">
      <c r="A35" s="304"/>
      <c r="B35" s="333"/>
      <c r="C35" s="98"/>
      <c r="D35" s="110" t="s">
        <v>170</v>
      </c>
      <c r="E35" s="290"/>
      <c r="F35" s="109"/>
      <c r="G35" s="288"/>
      <c r="H35" s="81"/>
      <c r="I35" s="82"/>
      <c r="J35" s="84"/>
      <c r="K35" s="83"/>
    </row>
    <row r="36" spans="1:11" s="8" customFormat="1" ht="34.5" customHeight="1" x14ac:dyDescent="0.25">
      <c r="A36" s="233" t="s">
        <v>21</v>
      </c>
      <c r="B36" s="291" t="s">
        <v>155</v>
      </c>
      <c r="C36" s="293">
        <v>2240</v>
      </c>
      <c r="D36" s="113">
        <f>8279322-1576337.17+456265-149287</f>
        <v>7009962.8300000001</v>
      </c>
      <c r="E36" s="275" t="s">
        <v>153</v>
      </c>
      <c r="F36" s="235" t="s">
        <v>14</v>
      </c>
      <c r="G36" s="277" t="s">
        <v>149</v>
      </c>
      <c r="H36" s="72"/>
      <c r="J36" s="22"/>
    </row>
    <row r="37" spans="1:11" s="8" customFormat="1" ht="34.5" customHeight="1" thickBot="1" x14ac:dyDescent="0.3">
      <c r="A37" s="272"/>
      <c r="B37" s="292"/>
      <c r="C37" s="207"/>
      <c r="D37" s="104" t="s">
        <v>171</v>
      </c>
      <c r="E37" s="236"/>
      <c r="F37" s="276"/>
      <c r="G37" s="278"/>
      <c r="H37" s="76"/>
      <c r="I37" s="22"/>
    </row>
    <row r="38" spans="1:11" s="8" customFormat="1" ht="34.5" customHeight="1" x14ac:dyDescent="0.25">
      <c r="A38" s="351" t="s">
        <v>21</v>
      </c>
      <c r="B38" s="315" t="s">
        <v>22</v>
      </c>
      <c r="C38" s="114">
        <v>2240</v>
      </c>
      <c r="D38" s="115">
        <v>1576337.17</v>
      </c>
      <c r="E38" s="229" t="s">
        <v>40</v>
      </c>
      <c r="F38" s="193" t="s">
        <v>14</v>
      </c>
      <c r="G38" s="287" t="s">
        <v>25</v>
      </c>
      <c r="H38" s="75"/>
      <c r="I38" s="22"/>
      <c r="K38" s="80"/>
    </row>
    <row r="39" spans="1:11" s="8" customFormat="1" ht="34.5" customHeight="1" thickBot="1" x14ac:dyDescent="0.3">
      <c r="A39" s="302"/>
      <c r="B39" s="295"/>
      <c r="C39" s="114"/>
      <c r="D39" s="104" t="s">
        <v>172</v>
      </c>
      <c r="E39" s="352"/>
      <c r="F39" s="286"/>
      <c r="G39" s="288"/>
      <c r="H39" s="73"/>
      <c r="I39" s="74"/>
      <c r="K39" s="89"/>
    </row>
    <row r="40" spans="1:11" s="8" customFormat="1" ht="34.5" customHeight="1" x14ac:dyDescent="0.25">
      <c r="A40" s="233" t="s">
        <v>24</v>
      </c>
      <c r="B40" s="291" t="s">
        <v>155</v>
      </c>
      <c r="C40" s="293">
        <v>2240</v>
      </c>
      <c r="D40" s="113">
        <f>8279322-1407267.75+172319-17605</f>
        <v>7026768.25</v>
      </c>
      <c r="E40" s="275" t="s">
        <v>153</v>
      </c>
      <c r="F40" s="235" t="s">
        <v>14</v>
      </c>
      <c r="G40" s="277" t="s">
        <v>148</v>
      </c>
      <c r="I40" s="22"/>
      <c r="K40" s="22"/>
    </row>
    <row r="41" spans="1:11" s="8" customFormat="1" ht="45.75" customHeight="1" thickBot="1" x14ac:dyDescent="0.3">
      <c r="A41" s="353"/>
      <c r="B41" s="316"/>
      <c r="C41" s="313"/>
      <c r="D41" s="101" t="s">
        <v>173</v>
      </c>
      <c r="E41" s="314"/>
      <c r="F41" s="314"/>
      <c r="G41" s="298"/>
      <c r="H41" s="22"/>
    </row>
    <row r="42" spans="1:11" s="8" customFormat="1" ht="40.5" customHeight="1" x14ac:dyDescent="0.25">
      <c r="A42" s="301" t="s">
        <v>24</v>
      </c>
      <c r="B42" s="294" t="s">
        <v>22</v>
      </c>
      <c r="C42" s="296">
        <v>2240</v>
      </c>
      <c r="D42" s="115">
        <v>1407267.75</v>
      </c>
      <c r="E42" s="289" t="s">
        <v>23</v>
      </c>
      <c r="F42" s="179" t="s">
        <v>14</v>
      </c>
      <c r="G42" s="287" t="s">
        <v>25</v>
      </c>
      <c r="H42" s="75"/>
      <c r="I42" s="22"/>
      <c r="K42" s="22"/>
    </row>
    <row r="43" spans="1:11" s="8" customFormat="1" ht="35.25" customHeight="1" thickBot="1" x14ac:dyDescent="0.3">
      <c r="A43" s="302"/>
      <c r="B43" s="295"/>
      <c r="C43" s="297"/>
      <c r="D43" s="104" t="s">
        <v>174</v>
      </c>
      <c r="E43" s="290"/>
      <c r="F43" s="286"/>
      <c r="G43" s="288"/>
      <c r="H43" s="87"/>
      <c r="I43" s="88"/>
      <c r="J43" s="88"/>
      <c r="K43" s="89"/>
    </row>
    <row r="44" spans="1:11" s="8" customFormat="1" ht="34.5" customHeight="1" x14ac:dyDescent="0.25">
      <c r="A44" s="227" t="s">
        <v>16</v>
      </c>
      <c r="B44" s="175" t="s">
        <v>17</v>
      </c>
      <c r="C44" s="58">
        <v>2240</v>
      </c>
      <c r="D44" s="142">
        <f>6050000-33163</f>
        <v>6016837</v>
      </c>
      <c r="E44" s="179" t="s">
        <v>39</v>
      </c>
      <c r="F44" s="55" t="s">
        <v>14</v>
      </c>
      <c r="G44" s="171" t="s">
        <v>141</v>
      </c>
    </row>
    <row r="45" spans="1:11" s="8" customFormat="1" ht="54" customHeight="1" thickBot="1" x14ac:dyDescent="0.3">
      <c r="A45" s="228"/>
      <c r="B45" s="176"/>
      <c r="C45" s="59">
        <v>2240</v>
      </c>
      <c r="D45" s="143" t="s">
        <v>175</v>
      </c>
      <c r="E45" s="180"/>
      <c r="F45" s="56"/>
      <c r="G45" s="172"/>
    </row>
    <row r="46" spans="1:11" s="8" customFormat="1" ht="34.5" customHeight="1" x14ac:dyDescent="0.25">
      <c r="A46" s="227" t="s">
        <v>18</v>
      </c>
      <c r="B46" s="175" t="s">
        <v>19</v>
      </c>
      <c r="C46" s="177">
        <v>2240</v>
      </c>
      <c r="D46" s="144">
        <f>880000+80000-590190-19210</f>
        <v>350600</v>
      </c>
      <c r="E46" s="179" t="s">
        <v>38</v>
      </c>
      <c r="F46" s="361" t="s">
        <v>14</v>
      </c>
      <c r="G46" s="245" t="s">
        <v>211</v>
      </c>
    </row>
    <row r="47" spans="1:11" s="8" customFormat="1" ht="34.5" customHeight="1" thickBot="1" x14ac:dyDescent="0.3">
      <c r="A47" s="228"/>
      <c r="B47" s="176"/>
      <c r="C47" s="178"/>
      <c r="D47" s="104" t="s">
        <v>212</v>
      </c>
      <c r="E47" s="180"/>
      <c r="F47" s="362"/>
      <c r="G47" s="246"/>
    </row>
    <row r="48" spans="1:11" s="8" customFormat="1" ht="34.5" customHeight="1" x14ac:dyDescent="0.25">
      <c r="A48" s="227" t="s">
        <v>20</v>
      </c>
      <c r="B48" s="175" t="s">
        <v>17</v>
      </c>
      <c r="C48" s="58">
        <v>2240</v>
      </c>
      <c r="D48" s="142">
        <f>2605263.6+0.4-15000-5231-84761</f>
        <v>2500272</v>
      </c>
      <c r="E48" s="179" t="s">
        <v>38</v>
      </c>
      <c r="F48" s="106" t="s">
        <v>43</v>
      </c>
      <c r="G48" s="171" t="s">
        <v>200</v>
      </c>
    </row>
    <row r="49" spans="1:7" s="8" customFormat="1" ht="44.25" customHeight="1" thickBot="1" x14ac:dyDescent="0.3">
      <c r="A49" s="228"/>
      <c r="B49" s="176"/>
      <c r="C49" s="59">
        <v>2240</v>
      </c>
      <c r="D49" s="143" t="s">
        <v>199</v>
      </c>
      <c r="E49" s="180"/>
      <c r="F49" s="56"/>
      <c r="G49" s="172"/>
    </row>
    <row r="50" spans="1:7" s="8" customFormat="1" ht="44.25" customHeight="1" x14ac:dyDescent="0.25">
      <c r="A50" s="122" t="s">
        <v>119</v>
      </c>
      <c r="B50" s="121" t="s">
        <v>118</v>
      </c>
      <c r="C50" s="58" t="s">
        <v>116</v>
      </c>
      <c r="D50" s="142">
        <v>15000</v>
      </c>
      <c r="E50" s="179" t="s">
        <v>117</v>
      </c>
      <c r="F50" s="120" t="s">
        <v>37</v>
      </c>
      <c r="G50" s="245" t="s">
        <v>151</v>
      </c>
    </row>
    <row r="51" spans="1:7" s="8" customFormat="1" ht="44.25" customHeight="1" thickBot="1" x14ac:dyDescent="0.3">
      <c r="A51" s="122"/>
      <c r="B51" s="121"/>
      <c r="C51" s="59">
        <v>2240</v>
      </c>
      <c r="D51" s="143" t="s">
        <v>176</v>
      </c>
      <c r="E51" s="180"/>
      <c r="F51" s="56"/>
      <c r="G51" s="246"/>
    </row>
    <row r="52" spans="1:7" s="8" customFormat="1" ht="38.25" customHeight="1" x14ac:dyDescent="0.25">
      <c r="A52" s="299" t="s">
        <v>47</v>
      </c>
      <c r="B52" s="125" t="s">
        <v>34</v>
      </c>
      <c r="C52" s="134" t="s">
        <v>35</v>
      </c>
      <c r="D52" s="140">
        <v>910430</v>
      </c>
      <c r="E52" s="229" t="s">
        <v>36</v>
      </c>
      <c r="F52" s="179" t="s">
        <v>48</v>
      </c>
      <c r="G52" s="171" t="s">
        <v>107</v>
      </c>
    </row>
    <row r="53" spans="1:7" s="8" customFormat="1" ht="63" customHeight="1" thickBot="1" x14ac:dyDescent="0.3">
      <c r="A53" s="300"/>
      <c r="B53" s="135"/>
      <c r="C53" s="136"/>
      <c r="D53" s="96" t="s">
        <v>177</v>
      </c>
      <c r="E53" s="230"/>
      <c r="F53" s="180"/>
      <c r="G53" s="172"/>
    </row>
    <row r="54" spans="1:7" s="8" customFormat="1" ht="38.25" customHeight="1" x14ac:dyDescent="0.25">
      <c r="A54" s="271" t="s">
        <v>45</v>
      </c>
      <c r="B54" s="205" t="s">
        <v>156</v>
      </c>
      <c r="C54" s="206">
        <v>2240</v>
      </c>
      <c r="D54" s="141">
        <f>27360-621</f>
        <v>26739</v>
      </c>
      <c r="E54" s="273" t="s">
        <v>42</v>
      </c>
      <c r="F54" s="275" t="s">
        <v>43</v>
      </c>
      <c r="G54" s="277" t="s">
        <v>157</v>
      </c>
    </row>
    <row r="55" spans="1:7" s="8" customFormat="1" ht="56.25" customHeight="1" thickBot="1" x14ac:dyDescent="0.3">
      <c r="A55" s="272"/>
      <c r="B55" s="284"/>
      <c r="C55" s="207"/>
      <c r="D55" s="96" t="s">
        <v>178</v>
      </c>
      <c r="E55" s="274"/>
      <c r="F55" s="276"/>
      <c r="G55" s="278"/>
    </row>
    <row r="56" spans="1:7" s="8" customFormat="1" ht="38.25" customHeight="1" x14ac:dyDescent="0.25">
      <c r="A56" s="259" t="s">
        <v>44</v>
      </c>
      <c r="B56" s="190" t="s">
        <v>41</v>
      </c>
      <c r="C56" s="285">
        <v>2240</v>
      </c>
      <c r="D56" s="116">
        <f>34560+46080</f>
        <v>80640</v>
      </c>
      <c r="E56" s="192" t="s">
        <v>42</v>
      </c>
      <c r="F56" s="194" t="s">
        <v>43</v>
      </c>
      <c r="G56" s="283" t="s">
        <v>46</v>
      </c>
    </row>
    <row r="57" spans="1:7" s="8" customFormat="1" ht="58.5" customHeight="1" thickBot="1" x14ac:dyDescent="0.3">
      <c r="A57" s="259"/>
      <c r="B57" s="190"/>
      <c r="C57" s="285"/>
      <c r="D57" s="117" t="s">
        <v>179</v>
      </c>
      <c r="E57" s="192"/>
      <c r="F57" s="194"/>
      <c r="G57" s="283"/>
    </row>
    <row r="58" spans="1:7" s="8" customFormat="1" ht="58.5" customHeight="1" x14ac:dyDescent="0.25">
      <c r="A58" s="271" t="s">
        <v>49</v>
      </c>
      <c r="B58" s="148" t="s">
        <v>158</v>
      </c>
      <c r="C58" s="206">
        <v>2240</v>
      </c>
      <c r="D58" s="139">
        <f>978000-205098</f>
        <v>772902</v>
      </c>
      <c r="E58" s="273" t="s">
        <v>36</v>
      </c>
      <c r="F58" s="275" t="s">
        <v>48</v>
      </c>
      <c r="G58" s="149" t="s">
        <v>159</v>
      </c>
    </row>
    <row r="59" spans="1:7" s="8" customFormat="1" ht="30.75" customHeight="1" thickBot="1" x14ac:dyDescent="0.3">
      <c r="A59" s="272"/>
      <c r="B59" s="150"/>
      <c r="C59" s="207"/>
      <c r="D59" s="104" t="s">
        <v>180</v>
      </c>
      <c r="E59" s="274"/>
      <c r="F59" s="276"/>
      <c r="G59" s="151" t="s">
        <v>147</v>
      </c>
    </row>
    <row r="60" spans="1:7" s="8" customFormat="1" ht="42.75" customHeight="1" x14ac:dyDescent="0.25">
      <c r="A60" s="173" t="s">
        <v>52</v>
      </c>
      <c r="B60" s="33" t="s">
        <v>50</v>
      </c>
      <c r="C60" s="44">
        <v>2240</v>
      </c>
      <c r="D60" s="45">
        <v>390240</v>
      </c>
      <c r="E60" s="231" t="s">
        <v>51</v>
      </c>
      <c r="F60" s="217" t="s">
        <v>48</v>
      </c>
      <c r="G60" s="251" t="s">
        <v>54</v>
      </c>
    </row>
    <row r="61" spans="1:7" s="8" customFormat="1" ht="30.75" customHeight="1" thickBot="1" x14ac:dyDescent="0.3">
      <c r="A61" s="174"/>
      <c r="B61" s="41"/>
      <c r="C61" s="46"/>
      <c r="D61" s="34" t="s">
        <v>181</v>
      </c>
      <c r="E61" s="232"/>
      <c r="F61" s="218"/>
      <c r="G61" s="170"/>
    </row>
    <row r="62" spans="1:7" s="8" customFormat="1" ht="58.5" customHeight="1" x14ac:dyDescent="0.25">
      <c r="A62" s="271" t="s">
        <v>120</v>
      </c>
      <c r="B62" s="148" t="s">
        <v>160</v>
      </c>
      <c r="C62" s="152">
        <v>2240</v>
      </c>
      <c r="D62" s="93">
        <f>143700-60</f>
        <v>143640</v>
      </c>
      <c r="E62" s="275" t="s">
        <v>161</v>
      </c>
      <c r="F62" s="275" t="s">
        <v>37</v>
      </c>
      <c r="G62" s="277" t="s">
        <v>146</v>
      </c>
    </row>
    <row r="63" spans="1:7" s="8" customFormat="1" ht="24" customHeight="1" thickBot="1" x14ac:dyDescent="0.3">
      <c r="A63" s="272"/>
      <c r="B63" s="150"/>
      <c r="C63" s="153"/>
      <c r="D63" s="96" t="s">
        <v>182</v>
      </c>
      <c r="E63" s="276"/>
      <c r="F63" s="276"/>
      <c r="G63" s="278"/>
    </row>
    <row r="64" spans="1:7" s="8" customFormat="1" ht="39" customHeight="1" x14ac:dyDescent="0.25">
      <c r="A64" s="173" t="s">
        <v>213</v>
      </c>
      <c r="B64" s="50" t="s">
        <v>57</v>
      </c>
      <c r="C64" s="219">
        <v>2240</v>
      </c>
      <c r="D64" s="45">
        <f>3649464+846582</f>
        <v>4496046</v>
      </c>
      <c r="E64" s="231" t="s">
        <v>55</v>
      </c>
      <c r="F64" s="217" t="s">
        <v>56</v>
      </c>
      <c r="G64" s="263" t="s">
        <v>209</v>
      </c>
    </row>
    <row r="65" spans="1:7" s="8" customFormat="1" ht="41.25" customHeight="1" thickBot="1" x14ac:dyDescent="0.3">
      <c r="A65" s="174"/>
      <c r="B65" s="51"/>
      <c r="C65" s="220"/>
      <c r="D65" s="20" t="s">
        <v>210</v>
      </c>
      <c r="E65" s="232"/>
      <c r="F65" s="218"/>
      <c r="G65" s="264"/>
    </row>
    <row r="66" spans="1:7" s="8" customFormat="1" ht="42.75" customHeight="1" x14ac:dyDescent="0.25">
      <c r="A66" s="265" t="s">
        <v>60</v>
      </c>
      <c r="B66" s="52" t="s">
        <v>58</v>
      </c>
      <c r="C66" s="38">
        <v>2240</v>
      </c>
      <c r="D66" s="53">
        <v>782373</v>
      </c>
      <c r="E66" s="231" t="s">
        <v>59</v>
      </c>
      <c r="F66" s="217" t="s">
        <v>90</v>
      </c>
      <c r="G66" s="263" t="s">
        <v>63</v>
      </c>
    </row>
    <row r="67" spans="1:7" s="8" customFormat="1" ht="27" customHeight="1" thickBot="1" x14ac:dyDescent="0.3">
      <c r="A67" s="266"/>
      <c r="B67" s="51"/>
      <c r="C67" s="39"/>
      <c r="D67" s="20" t="s">
        <v>183</v>
      </c>
      <c r="E67" s="232"/>
      <c r="F67" s="218"/>
      <c r="G67" s="264"/>
    </row>
    <row r="68" spans="1:7" s="8" customFormat="1" ht="38.25" customHeight="1" x14ac:dyDescent="0.25">
      <c r="A68" s="173" t="s">
        <v>62</v>
      </c>
      <c r="B68" s="269" t="s">
        <v>115</v>
      </c>
      <c r="C68" s="267">
        <v>2240</v>
      </c>
      <c r="D68" s="45">
        <v>4767</v>
      </c>
      <c r="E68" s="252" t="s">
        <v>36</v>
      </c>
      <c r="F68" s="217" t="s">
        <v>61</v>
      </c>
      <c r="G68" s="263" t="s">
        <v>64</v>
      </c>
    </row>
    <row r="69" spans="1:7" s="8" customFormat="1" ht="39" customHeight="1" thickBot="1" x14ac:dyDescent="0.3">
      <c r="A69" s="174"/>
      <c r="B69" s="270"/>
      <c r="C69" s="268"/>
      <c r="D69" s="20" t="s">
        <v>184</v>
      </c>
      <c r="E69" s="253"/>
      <c r="F69" s="218"/>
      <c r="G69" s="264"/>
    </row>
    <row r="70" spans="1:7" s="8" customFormat="1" ht="33.75" customHeight="1" x14ac:dyDescent="0.25">
      <c r="A70" s="260" t="s">
        <v>66</v>
      </c>
      <c r="B70" s="214" t="s">
        <v>65</v>
      </c>
      <c r="C70" s="40">
        <v>2240</v>
      </c>
      <c r="D70" s="43">
        <v>1935091</v>
      </c>
      <c r="E70" s="261" t="s">
        <v>36</v>
      </c>
      <c r="F70" s="226" t="s">
        <v>43</v>
      </c>
      <c r="G70" s="256" t="s">
        <v>68</v>
      </c>
    </row>
    <row r="71" spans="1:7" s="8" customFormat="1" ht="36.75" customHeight="1" thickBot="1" x14ac:dyDescent="0.3">
      <c r="A71" s="260"/>
      <c r="B71" s="214"/>
      <c r="C71" s="49"/>
      <c r="D71" s="54" t="s">
        <v>67</v>
      </c>
      <c r="E71" s="262"/>
      <c r="F71" s="226"/>
      <c r="G71" s="256"/>
    </row>
    <row r="72" spans="1:7" s="8" customFormat="1" ht="63" customHeight="1" x14ac:dyDescent="0.25">
      <c r="A72" s="227" t="s">
        <v>70</v>
      </c>
      <c r="B72" s="125" t="s">
        <v>69</v>
      </c>
      <c r="C72" s="155">
        <v>2240</v>
      </c>
      <c r="D72" s="93">
        <f>2227800-120</f>
        <v>2227680</v>
      </c>
      <c r="E72" s="229" t="s">
        <v>36</v>
      </c>
      <c r="F72" s="120" t="s">
        <v>43</v>
      </c>
      <c r="G72" s="257" t="s">
        <v>145</v>
      </c>
    </row>
    <row r="73" spans="1:7" s="8" customFormat="1" ht="48.75" customHeight="1" thickBot="1" x14ac:dyDescent="0.3">
      <c r="A73" s="259"/>
      <c r="B73" s="126"/>
      <c r="C73" s="127"/>
      <c r="D73" s="117" t="s">
        <v>185</v>
      </c>
      <c r="E73" s="192"/>
      <c r="F73" s="128"/>
      <c r="G73" s="258"/>
    </row>
    <row r="74" spans="1:7" s="8" customFormat="1" ht="51" customHeight="1" x14ac:dyDescent="0.25">
      <c r="A74" s="243" t="s">
        <v>75</v>
      </c>
      <c r="B74" s="102" t="s">
        <v>71</v>
      </c>
      <c r="C74" s="177">
        <v>2240</v>
      </c>
      <c r="D74" s="138">
        <v>4143474</v>
      </c>
      <c r="E74" s="247" t="s">
        <v>74</v>
      </c>
      <c r="F74" s="248"/>
      <c r="G74" s="245" t="s">
        <v>106</v>
      </c>
    </row>
    <row r="75" spans="1:7" s="8" customFormat="1" ht="38.25" customHeight="1" thickBot="1" x14ac:dyDescent="0.3">
      <c r="A75" s="244"/>
      <c r="B75" s="103"/>
      <c r="C75" s="178"/>
      <c r="D75" s="104" t="s">
        <v>186</v>
      </c>
      <c r="E75" s="249"/>
      <c r="F75" s="250"/>
      <c r="G75" s="246"/>
    </row>
    <row r="76" spans="1:7" s="8" customFormat="1" ht="37.5" customHeight="1" x14ac:dyDescent="0.25">
      <c r="A76" s="173" t="s">
        <v>218</v>
      </c>
      <c r="B76" s="60" t="s">
        <v>76</v>
      </c>
      <c r="C76" s="44">
        <v>2240</v>
      </c>
      <c r="D76" s="47">
        <v>2595399</v>
      </c>
      <c r="E76" s="252" t="s">
        <v>36</v>
      </c>
      <c r="F76" s="217" t="s">
        <v>219</v>
      </c>
      <c r="G76" s="251" t="s">
        <v>220</v>
      </c>
    </row>
    <row r="77" spans="1:7" s="8" customFormat="1" ht="66" customHeight="1" thickBot="1" x14ac:dyDescent="0.3">
      <c r="A77" s="174"/>
      <c r="B77" s="41"/>
      <c r="C77" s="48"/>
      <c r="D77" s="34" t="s">
        <v>187</v>
      </c>
      <c r="E77" s="253"/>
      <c r="F77" s="218"/>
      <c r="G77" s="170"/>
    </row>
    <row r="78" spans="1:7" s="8" customFormat="1" ht="26.25" customHeight="1" x14ac:dyDescent="0.25">
      <c r="A78" s="185" t="s">
        <v>77</v>
      </c>
      <c r="B78" s="254" t="s">
        <v>121</v>
      </c>
      <c r="C78" s="219">
        <v>2240</v>
      </c>
      <c r="D78" s="61">
        <v>250000</v>
      </c>
      <c r="E78" s="217" t="s">
        <v>59</v>
      </c>
      <c r="F78" s="217" t="s">
        <v>91</v>
      </c>
      <c r="G78" s="251" t="s">
        <v>112</v>
      </c>
    </row>
    <row r="79" spans="1:7" s="8" customFormat="1" ht="32.25" customHeight="1" thickBot="1" x14ac:dyDescent="0.3">
      <c r="A79" s="186"/>
      <c r="B79" s="255"/>
      <c r="C79" s="220"/>
      <c r="D79" s="34" t="s">
        <v>188</v>
      </c>
      <c r="E79" s="218"/>
      <c r="F79" s="218"/>
      <c r="G79" s="170"/>
    </row>
    <row r="80" spans="1:7" s="8" customFormat="1" ht="26.25" customHeight="1" x14ac:dyDescent="0.25">
      <c r="A80" s="227" t="s">
        <v>105</v>
      </c>
      <c r="B80" s="175" t="s">
        <v>78</v>
      </c>
      <c r="C80" s="177">
        <v>2240</v>
      </c>
      <c r="D80" s="137">
        <f>12671100-500000-613798</f>
        <v>11557302</v>
      </c>
      <c r="E80" s="179" t="s">
        <v>79</v>
      </c>
      <c r="F80" s="179" t="s">
        <v>48</v>
      </c>
      <c r="G80" s="245" t="s">
        <v>201</v>
      </c>
    </row>
    <row r="81" spans="1:7" s="8" customFormat="1" ht="53.25" customHeight="1" thickBot="1" x14ac:dyDescent="0.3">
      <c r="A81" s="228"/>
      <c r="B81" s="176"/>
      <c r="C81" s="178"/>
      <c r="D81" s="20" t="s">
        <v>202</v>
      </c>
      <c r="E81" s="180"/>
      <c r="F81" s="180"/>
      <c r="G81" s="246"/>
    </row>
    <row r="82" spans="1:7" s="8" customFormat="1" ht="54" customHeight="1" x14ac:dyDescent="0.25">
      <c r="A82" s="241" t="s">
        <v>82</v>
      </c>
      <c r="B82" s="33" t="s">
        <v>80</v>
      </c>
      <c r="C82" s="38">
        <v>2240</v>
      </c>
      <c r="D82" s="31">
        <f>20573+1579427</f>
        <v>1600000</v>
      </c>
      <c r="E82" s="217" t="s">
        <v>39</v>
      </c>
      <c r="F82" s="217" t="s">
        <v>90</v>
      </c>
      <c r="G82" s="37" t="s">
        <v>81</v>
      </c>
    </row>
    <row r="83" spans="1:7" s="8" customFormat="1" ht="30.75" customHeight="1" thickBot="1" x14ac:dyDescent="0.3">
      <c r="A83" s="242"/>
      <c r="B83" s="41"/>
      <c r="C83" s="39"/>
      <c r="D83" s="20" t="s">
        <v>189</v>
      </c>
      <c r="E83" s="218"/>
      <c r="F83" s="218"/>
      <c r="G83" s="42" t="s">
        <v>83</v>
      </c>
    </row>
    <row r="84" spans="1:7" s="8" customFormat="1" ht="55.5" customHeight="1" x14ac:dyDescent="0.25">
      <c r="A84" s="173" t="s">
        <v>84</v>
      </c>
      <c r="B84" s="62" t="s">
        <v>85</v>
      </c>
      <c r="C84" s="35">
        <v>2240</v>
      </c>
      <c r="D84" s="31">
        <v>540727</v>
      </c>
      <c r="E84" s="217" t="s">
        <v>39</v>
      </c>
      <c r="F84" s="35" t="s">
        <v>91</v>
      </c>
      <c r="G84" s="183" t="s">
        <v>111</v>
      </c>
    </row>
    <row r="85" spans="1:7" s="8" customFormat="1" ht="41.25" customHeight="1" thickBot="1" x14ac:dyDescent="0.3">
      <c r="A85" s="174"/>
      <c r="B85" s="63"/>
      <c r="C85" s="36"/>
      <c r="D85" s="20" t="s">
        <v>190</v>
      </c>
      <c r="E85" s="218"/>
      <c r="F85" s="32"/>
      <c r="G85" s="223"/>
    </row>
    <row r="86" spans="1:7" s="8" customFormat="1" ht="30.75" customHeight="1" x14ac:dyDescent="0.25">
      <c r="A86" s="233" t="s">
        <v>88</v>
      </c>
      <c r="B86" s="189" t="s">
        <v>65</v>
      </c>
      <c r="C86" s="200">
        <v>2240</v>
      </c>
      <c r="D86" s="123">
        <f>5758027-500000-33365</f>
        <v>5224662</v>
      </c>
      <c r="E86" s="235" t="s">
        <v>87</v>
      </c>
      <c r="F86" s="193" t="s">
        <v>48</v>
      </c>
      <c r="G86" s="171" t="s">
        <v>204</v>
      </c>
    </row>
    <row r="87" spans="1:7" s="8" customFormat="1" ht="50.25" customHeight="1" thickBot="1" x14ac:dyDescent="0.3">
      <c r="A87" s="234"/>
      <c r="B87" s="199"/>
      <c r="C87" s="201"/>
      <c r="D87" s="110" t="s">
        <v>203</v>
      </c>
      <c r="E87" s="236"/>
      <c r="F87" s="202"/>
      <c r="G87" s="172"/>
    </row>
    <row r="88" spans="1:7" s="8" customFormat="1" ht="30.75" hidden="1" customHeight="1" x14ac:dyDescent="0.25">
      <c r="A88" s="211" t="s">
        <v>122</v>
      </c>
      <c r="B88" s="213" t="s">
        <v>89</v>
      </c>
      <c r="C88" s="215">
        <v>2240</v>
      </c>
      <c r="D88" s="105">
        <v>0</v>
      </c>
      <c r="E88" s="224" t="s">
        <v>51</v>
      </c>
      <c r="F88" s="225" t="s">
        <v>86</v>
      </c>
      <c r="G88" s="183" t="s">
        <v>124</v>
      </c>
    </row>
    <row r="89" spans="1:7" s="8" customFormat="1" ht="33.75" hidden="1" customHeight="1" thickBot="1" x14ac:dyDescent="0.3">
      <c r="A89" s="212"/>
      <c r="B89" s="214"/>
      <c r="C89" s="216"/>
      <c r="D89" s="54" t="s">
        <v>123</v>
      </c>
      <c r="E89" s="225"/>
      <c r="F89" s="226"/>
      <c r="G89" s="184"/>
    </row>
    <row r="90" spans="1:7" s="8" customFormat="1" ht="30.75" customHeight="1" x14ac:dyDescent="0.25">
      <c r="A90" s="203" t="s">
        <v>110</v>
      </c>
      <c r="B90" s="205" t="s">
        <v>139</v>
      </c>
      <c r="C90" s="206">
        <v>2240</v>
      </c>
      <c r="D90" s="90">
        <f>766320+666400-43503</f>
        <v>1389217</v>
      </c>
      <c r="E90" s="208" t="s">
        <v>51</v>
      </c>
      <c r="F90" s="179" t="s">
        <v>37</v>
      </c>
      <c r="G90" s="171" t="s">
        <v>144</v>
      </c>
    </row>
    <row r="91" spans="1:7" s="8" customFormat="1" ht="55.5" customHeight="1" thickBot="1" x14ac:dyDescent="0.3">
      <c r="A91" s="204"/>
      <c r="B91" s="176"/>
      <c r="C91" s="207"/>
      <c r="D91" s="91" t="s">
        <v>191</v>
      </c>
      <c r="E91" s="209"/>
      <c r="F91" s="180"/>
      <c r="G91" s="210"/>
    </row>
    <row r="92" spans="1:7" s="8" customFormat="1" ht="55.5" customHeight="1" x14ac:dyDescent="0.25">
      <c r="A92" s="185" t="s">
        <v>138</v>
      </c>
      <c r="B92" s="130" t="s">
        <v>95</v>
      </c>
      <c r="C92" s="131">
        <v>2240</v>
      </c>
      <c r="D92" s="61">
        <v>3040500</v>
      </c>
      <c r="E92" s="231" t="s">
        <v>51</v>
      </c>
      <c r="F92" s="217" t="s">
        <v>86</v>
      </c>
      <c r="G92" s="183" t="s">
        <v>140</v>
      </c>
    </row>
    <row r="93" spans="1:7" s="8" customFormat="1" ht="38.25" customHeight="1" thickBot="1" x14ac:dyDescent="0.3">
      <c r="A93" s="186"/>
      <c r="B93" s="130"/>
      <c r="C93" s="131"/>
      <c r="D93" s="132" t="s">
        <v>192</v>
      </c>
      <c r="E93" s="232"/>
      <c r="F93" s="218"/>
      <c r="G93" s="184"/>
    </row>
    <row r="94" spans="1:7" s="8" customFormat="1" ht="27.75" customHeight="1" x14ac:dyDescent="0.25">
      <c r="A94" s="227" t="s">
        <v>108</v>
      </c>
      <c r="B94" s="205" t="s">
        <v>89</v>
      </c>
      <c r="C94" s="92">
        <v>2240</v>
      </c>
      <c r="D94" s="93">
        <f>543000-23568</f>
        <v>519432</v>
      </c>
      <c r="E94" s="229" t="s">
        <v>92</v>
      </c>
      <c r="F94" s="179" t="s">
        <v>43</v>
      </c>
      <c r="G94" s="94" t="s">
        <v>93</v>
      </c>
    </row>
    <row r="95" spans="1:7" s="8" customFormat="1" ht="66" customHeight="1" thickBot="1" x14ac:dyDescent="0.3">
      <c r="A95" s="228"/>
      <c r="B95" s="176"/>
      <c r="C95" s="95"/>
      <c r="D95" s="96" t="s">
        <v>206</v>
      </c>
      <c r="E95" s="230"/>
      <c r="F95" s="180"/>
      <c r="G95" s="97" t="s">
        <v>205</v>
      </c>
    </row>
    <row r="96" spans="1:7" s="8" customFormat="1" ht="32.25" customHeight="1" x14ac:dyDescent="0.25">
      <c r="A96" s="187" t="s">
        <v>94</v>
      </c>
      <c r="B96" s="189" t="s">
        <v>95</v>
      </c>
      <c r="C96" s="118">
        <v>2240</v>
      </c>
      <c r="D96" s="119">
        <v>172800</v>
      </c>
      <c r="E96" s="191" t="s">
        <v>36</v>
      </c>
      <c r="F96" s="193" t="s">
        <v>48</v>
      </c>
      <c r="G96" s="195" t="s">
        <v>98</v>
      </c>
    </row>
    <row r="97" spans="1:7" s="8" customFormat="1" ht="69.75" customHeight="1" thickBot="1" x14ac:dyDescent="0.3">
      <c r="A97" s="188"/>
      <c r="B97" s="190"/>
      <c r="C97" s="118"/>
      <c r="D97" s="101" t="s">
        <v>193</v>
      </c>
      <c r="E97" s="192"/>
      <c r="F97" s="194"/>
      <c r="G97" s="196"/>
    </row>
    <row r="98" spans="1:7" s="8" customFormat="1" ht="26.25" customHeight="1" x14ac:dyDescent="0.25">
      <c r="A98" s="173" t="s">
        <v>96</v>
      </c>
      <c r="B98" s="33" t="s">
        <v>99</v>
      </c>
      <c r="C98" s="237">
        <v>2240</v>
      </c>
      <c r="D98" s="45">
        <v>78000</v>
      </c>
      <c r="E98" s="239" t="s">
        <v>36</v>
      </c>
      <c r="F98" s="221" t="s">
        <v>73</v>
      </c>
      <c r="G98" s="169" t="s">
        <v>97</v>
      </c>
    </row>
    <row r="99" spans="1:7" s="8" customFormat="1" ht="26.25" customHeight="1" thickBot="1" x14ac:dyDescent="0.3">
      <c r="A99" s="174"/>
      <c r="B99" s="41"/>
      <c r="C99" s="238"/>
      <c r="D99" s="20" t="s">
        <v>194</v>
      </c>
      <c r="E99" s="240"/>
      <c r="F99" s="222"/>
      <c r="G99" s="170"/>
    </row>
    <row r="100" spans="1:7" s="8" customFormat="1" ht="26.25" customHeight="1" x14ac:dyDescent="0.25">
      <c r="A100" s="227" t="s">
        <v>133</v>
      </c>
      <c r="B100" s="175" t="s">
        <v>100</v>
      </c>
      <c r="C100" s="177">
        <v>2240</v>
      </c>
      <c r="D100" s="154">
        <f>231880-71880</f>
        <v>160000</v>
      </c>
      <c r="E100" s="179" t="s">
        <v>134</v>
      </c>
      <c r="F100" s="179" t="s">
        <v>86</v>
      </c>
      <c r="G100" s="171" t="s">
        <v>207</v>
      </c>
    </row>
    <row r="101" spans="1:7" s="8" customFormat="1" ht="96" customHeight="1" thickBot="1" x14ac:dyDescent="0.3">
      <c r="A101" s="228"/>
      <c r="B101" s="176"/>
      <c r="C101" s="178"/>
      <c r="D101" s="104" t="s">
        <v>208</v>
      </c>
      <c r="E101" s="180"/>
      <c r="F101" s="180"/>
      <c r="G101" s="172"/>
    </row>
    <row r="102" spans="1:7" s="8" customFormat="1" ht="42" customHeight="1" x14ac:dyDescent="0.25">
      <c r="A102" s="173" t="s">
        <v>103</v>
      </c>
      <c r="B102" s="33" t="s">
        <v>102</v>
      </c>
      <c r="C102" s="219">
        <v>2240</v>
      </c>
      <c r="D102" s="64">
        <v>50000</v>
      </c>
      <c r="E102" s="217" t="s">
        <v>134</v>
      </c>
      <c r="F102" s="221" t="s">
        <v>53</v>
      </c>
      <c r="G102" s="183" t="s">
        <v>101</v>
      </c>
    </row>
    <row r="103" spans="1:7" s="8" customFormat="1" ht="30" customHeight="1" thickBot="1" x14ac:dyDescent="0.3">
      <c r="A103" s="174"/>
      <c r="B103" s="57"/>
      <c r="C103" s="220"/>
      <c r="D103" s="20" t="s">
        <v>195</v>
      </c>
      <c r="E103" s="218"/>
      <c r="F103" s="222"/>
      <c r="G103" s="223"/>
    </row>
    <row r="104" spans="1:7" s="8" customFormat="1" ht="30.75" customHeight="1" x14ac:dyDescent="0.25">
      <c r="A104" s="197" t="s">
        <v>104</v>
      </c>
      <c r="B104" s="190" t="s">
        <v>19</v>
      </c>
      <c r="C104" s="98">
        <v>2240</v>
      </c>
      <c r="D104" s="99">
        <f>13402-3000</f>
        <v>10402</v>
      </c>
      <c r="E104" s="194" t="s">
        <v>72</v>
      </c>
      <c r="F104" s="179" t="s">
        <v>43</v>
      </c>
      <c r="G104" s="181" t="s">
        <v>109</v>
      </c>
    </row>
    <row r="105" spans="1:7" s="8" customFormat="1" ht="35.25" customHeight="1" thickBot="1" x14ac:dyDescent="0.3">
      <c r="A105" s="198"/>
      <c r="B105" s="199"/>
      <c r="C105" s="100"/>
      <c r="D105" s="101" t="s">
        <v>196</v>
      </c>
      <c r="E105" s="202"/>
      <c r="F105" s="202"/>
      <c r="G105" s="182"/>
    </row>
    <row r="106" spans="1:7" s="8" customFormat="1" ht="35.25" customHeight="1" x14ac:dyDescent="0.25">
      <c r="A106" s="197" t="s">
        <v>104</v>
      </c>
      <c r="B106" s="190" t="s">
        <v>19</v>
      </c>
      <c r="C106" s="200">
        <v>2240</v>
      </c>
      <c r="D106" s="99">
        <f>3000+1000</f>
        <v>4000</v>
      </c>
      <c r="E106" s="194" t="s">
        <v>72</v>
      </c>
      <c r="F106" s="179" t="s">
        <v>86</v>
      </c>
      <c r="G106" s="181" t="s">
        <v>142</v>
      </c>
    </row>
    <row r="107" spans="1:7" s="8" customFormat="1" ht="35.25" customHeight="1" thickBot="1" x14ac:dyDescent="0.3">
      <c r="A107" s="198"/>
      <c r="B107" s="199"/>
      <c r="C107" s="201"/>
      <c r="D107" s="101" t="s">
        <v>198</v>
      </c>
      <c r="E107" s="202"/>
      <c r="F107" s="202"/>
      <c r="G107" s="182"/>
    </row>
    <row r="108" spans="1:7" s="8" customFormat="1" ht="35.25" customHeight="1" x14ac:dyDescent="0.25">
      <c r="A108" s="271" t="s">
        <v>143</v>
      </c>
      <c r="B108" s="205" t="s">
        <v>162</v>
      </c>
      <c r="C108" s="157">
        <v>2240</v>
      </c>
      <c r="D108" s="142">
        <f>621+671014+89892+205098+149287+17605+60+120+43503</f>
        <v>1177200</v>
      </c>
      <c r="E108" s="275" t="s">
        <v>153</v>
      </c>
      <c r="F108" s="156" t="s">
        <v>86</v>
      </c>
      <c r="G108" s="245" t="s">
        <v>163</v>
      </c>
    </row>
    <row r="109" spans="1:7" s="8" customFormat="1" ht="60" customHeight="1" thickBot="1" x14ac:dyDescent="0.3">
      <c r="A109" s="272"/>
      <c r="B109" s="284"/>
      <c r="C109" s="158">
        <v>2240</v>
      </c>
      <c r="D109" s="143" t="s">
        <v>197</v>
      </c>
      <c r="E109" s="276"/>
      <c r="F109" s="159"/>
      <c r="G109" s="246"/>
    </row>
    <row r="110" spans="1:7" s="8" customFormat="1" ht="34.5" customHeight="1" x14ac:dyDescent="0.25">
      <c r="A110" s="71" t="s">
        <v>33</v>
      </c>
      <c r="B110" s="65"/>
      <c r="C110" s="66"/>
      <c r="D110" s="67">
        <f>D32+D28+D44+D46+D48+D42+D40+D38+D36+D34+D30+D52+D54+D56+D58+D60+D62+D64+D66+D68+D70+D72+D74+D76+D78+D80+D82+D84+D86+D88+D90+D94+D96+D98+D100+D102+D104+D50+D92+D106+D108</f>
        <v>78089802</v>
      </c>
      <c r="E110" s="68"/>
      <c r="F110" s="69"/>
      <c r="G110" s="70"/>
    </row>
    <row r="111" spans="1:7" s="8" customFormat="1" ht="25.5" customHeight="1" x14ac:dyDescent="0.25">
      <c r="A111" s="360"/>
      <c r="B111" s="360"/>
      <c r="C111" s="14"/>
      <c r="D111" s="15"/>
      <c r="E111" s="14"/>
      <c r="F111" s="16"/>
      <c r="G111" s="16"/>
    </row>
    <row r="112" spans="1:7" ht="15.75" x14ac:dyDescent="0.25">
      <c r="A112" s="359"/>
      <c r="B112" s="359"/>
      <c r="C112" s="359"/>
      <c r="D112" s="359"/>
      <c r="E112" s="359"/>
      <c r="F112" s="359"/>
      <c r="G112" s="359"/>
    </row>
    <row r="113" spans="1:7" ht="12.75" customHeight="1" x14ac:dyDescent="0.25">
      <c r="A113" s="12"/>
      <c r="B113" s="12"/>
      <c r="C113" s="1"/>
      <c r="D113" s="13"/>
      <c r="E113" s="13"/>
      <c r="F113" s="13"/>
      <c r="G113" s="13"/>
    </row>
    <row r="114" spans="1:7" ht="21.75" customHeight="1" x14ac:dyDescent="0.25">
      <c r="A114" s="356"/>
      <c r="B114" s="12"/>
      <c r="C114" s="2"/>
      <c r="D114" s="358"/>
      <c r="E114" s="358"/>
      <c r="F114" s="358"/>
      <c r="G114" s="358"/>
    </row>
    <row r="115" spans="1:7" ht="12.75" customHeight="1" x14ac:dyDescent="0.25">
      <c r="A115" s="356"/>
      <c r="B115" s="12"/>
      <c r="C115" s="1"/>
      <c r="D115" s="357"/>
      <c r="E115" s="357"/>
      <c r="F115" s="357"/>
      <c r="G115" s="357"/>
    </row>
    <row r="116" spans="1:7" ht="12.75" customHeight="1" x14ac:dyDescent="0.25">
      <c r="A116" s="12"/>
      <c r="B116" s="12"/>
      <c r="C116" s="1"/>
      <c r="D116" s="13"/>
      <c r="E116" s="13"/>
      <c r="F116" s="13"/>
      <c r="G116" s="13"/>
    </row>
  </sheetData>
  <mergeCells count="246">
    <mergeCell ref="E25:E26"/>
    <mergeCell ref="F25:F26"/>
    <mergeCell ref="A23:A24"/>
    <mergeCell ref="B23:B24"/>
    <mergeCell ref="A108:A109"/>
    <mergeCell ref="B108:B109"/>
    <mergeCell ref="E108:E109"/>
    <mergeCell ref="G108:G109"/>
    <mergeCell ref="A114:A115"/>
    <mergeCell ref="D115:G115"/>
    <mergeCell ref="D114:G114"/>
    <mergeCell ref="A112:G112"/>
    <mergeCell ref="A111:B111"/>
    <mergeCell ref="A30:A31"/>
    <mergeCell ref="B30:B31"/>
    <mergeCell ref="E30:E31"/>
    <mergeCell ref="G36:G37"/>
    <mergeCell ref="G48:G49"/>
    <mergeCell ref="F46:F47"/>
    <mergeCell ref="G46:G47"/>
    <mergeCell ref="B48:B49"/>
    <mergeCell ref="A46:A47"/>
    <mergeCell ref="B46:B47"/>
    <mergeCell ref="C46:C47"/>
    <mergeCell ref="A44:A45"/>
    <mergeCell ref="B44:B45"/>
    <mergeCell ref="E44:E45"/>
    <mergeCell ref="E34:E35"/>
    <mergeCell ref="G30:G31"/>
    <mergeCell ref="G34:G35"/>
    <mergeCell ref="B34:B35"/>
    <mergeCell ref="E48:E49"/>
    <mergeCell ref="G44:G45"/>
    <mergeCell ref="A38:A39"/>
    <mergeCell ref="E38:E39"/>
    <mergeCell ref="A40:A41"/>
    <mergeCell ref="A28:A29"/>
    <mergeCell ref="B28:B29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8:F29"/>
    <mergeCell ref="B19:B20"/>
    <mergeCell ref="C19:C20"/>
    <mergeCell ref="E19:E20"/>
    <mergeCell ref="F19:F20"/>
    <mergeCell ref="G19:G20"/>
    <mergeCell ref="F21:F22"/>
    <mergeCell ref="G21:G22"/>
    <mergeCell ref="E28:E29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E52:E53"/>
    <mergeCell ref="G52:G53"/>
    <mergeCell ref="F52:F53"/>
    <mergeCell ref="A42:A43"/>
    <mergeCell ref="A34:A35"/>
    <mergeCell ref="B32:B33"/>
    <mergeCell ref="C32:C33"/>
    <mergeCell ref="F32:F33"/>
    <mergeCell ref="A32:A33"/>
    <mergeCell ref="G32:G33"/>
    <mergeCell ref="E32:E33"/>
    <mergeCell ref="C40:C41"/>
    <mergeCell ref="E40:E41"/>
    <mergeCell ref="F40:F41"/>
    <mergeCell ref="G38:G39"/>
    <mergeCell ref="F38:F39"/>
    <mergeCell ref="B38:B39"/>
    <mergeCell ref="F36:F37"/>
    <mergeCell ref="A36:A37"/>
    <mergeCell ref="E50:E51"/>
    <mergeCell ref="G50:G51"/>
    <mergeCell ref="B40:B41"/>
    <mergeCell ref="A48:A49"/>
    <mergeCell ref="E46:E47"/>
    <mergeCell ref="G28:G29"/>
    <mergeCell ref="C28:C29"/>
    <mergeCell ref="G56:G57"/>
    <mergeCell ref="A54:A55"/>
    <mergeCell ref="B54:B55"/>
    <mergeCell ref="C54:C55"/>
    <mergeCell ref="F54:F55"/>
    <mergeCell ref="G54:G55"/>
    <mergeCell ref="A56:A57"/>
    <mergeCell ref="B56:B57"/>
    <mergeCell ref="C56:C57"/>
    <mergeCell ref="E56:E57"/>
    <mergeCell ref="F56:F57"/>
    <mergeCell ref="E54:E55"/>
    <mergeCell ref="F42:F43"/>
    <mergeCell ref="G42:G43"/>
    <mergeCell ref="E42:E43"/>
    <mergeCell ref="B36:B37"/>
    <mergeCell ref="C36:C37"/>
    <mergeCell ref="E36:E37"/>
    <mergeCell ref="B42:B43"/>
    <mergeCell ref="C42:C43"/>
    <mergeCell ref="G40:G41"/>
    <mergeCell ref="A52:A53"/>
    <mergeCell ref="A58:A59"/>
    <mergeCell ref="C58:C59"/>
    <mergeCell ref="E58:E59"/>
    <mergeCell ref="F58:F59"/>
    <mergeCell ref="A60:A61"/>
    <mergeCell ref="E60:E61"/>
    <mergeCell ref="G60:G61"/>
    <mergeCell ref="F60:F61"/>
    <mergeCell ref="A62:A63"/>
    <mergeCell ref="F62:F63"/>
    <mergeCell ref="G62:G63"/>
    <mergeCell ref="E62:E63"/>
    <mergeCell ref="G70:G71"/>
    <mergeCell ref="E72:E73"/>
    <mergeCell ref="G72:G73"/>
    <mergeCell ref="A72:A73"/>
    <mergeCell ref="A70:A71"/>
    <mergeCell ref="B70:B71"/>
    <mergeCell ref="E70:E71"/>
    <mergeCell ref="F70:F71"/>
    <mergeCell ref="A64:A65"/>
    <mergeCell ref="E64:E65"/>
    <mergeCell ref="G64:G65"/>
    <mergeCell ref="C64:C65"/>
    <mergeCell ref="A66:A67"/>
    <mergeCell ref="E66:E67"/>
    <mergeCell ref="F66:F67"/>
    <mergeCell ref="G66:G67"/>
    <mergeCell ref="A68:A69"/>
    <mergeCell ref="C68:C69"/>
    <mergeCell ref="B68:B69"/>
    <mergeCell ref="G68:G69"/>
    <mergeCell ref="E68:E69"/>
    <mergeCell ref="F68:F69"/>
    <mergeCell ref="F64:F65"/>
    <mergeCell ref="G86:G87"/>
    <mergeCell ref="G84:G85"/>
    <mergeCell ref="F82:F83"/>
    <mergeCell ref="E82:E83"/>
    <mergeCell ref="A82:A83"/>
    <mergeCell ref="E84:E85"/>
    <mergeCell ref="A74:A75"/>
    <mergeCell ref="C74:C75"/>
    <mergeCell ref="G74:G75"/>
    <mergeCell ref="E74:F75"/>
    <mergeCell ref="A76:A77"/>
    <mergeCell ref="F76:F77"/>
    <mergeCell ref="G76:G77"/>
    <mergeCell ref="E76:E77"/>
    <mergeCell ref="G78:G79"/>
    <mergeCell ref="A80:A81"/>
    <mergeCell ref="E80:E81"/>
    <mergeCell ref="G80:G81"/>
    <mergeCell ref="F80:F81"/>
    <mergeCell ref="B80:B81"/>
    <mergeCell ref="C80:C81"/>
    <mergeCell ref="A78:A79"/>
    <mergeCell ref="B78:B79"/>
    <mergeCell ref="C78:C79"/>
    <mergeCell ref="E78:E79"/>
    <mergeCell ref="F78:F79"/>
    <mergeCell ref="C102:C103"/>
    <mergeCell ref="E102:E103"/>
    <mergeCell ref="F102:F103"/>
    <mergeCell ref="G102:G103"/>
    <mergeCell ref="E88:E89"/>
    <mergeCell ref="F88:F89"/>
    <mergeCell ref="A94:A95"/>
    <mergeCell ref="E94:E95"/>
    <mergeCell ref="E92:E93"/>
    <mergeCell ref="F92:F93"/>
    <mergeCell ref="A84:A85"/>
    <mergeCell ref="A86:A87"/>
    <mergeCell ref="B86:B87"/>
    <mergeCell ref="C86:C87"/>
    <mergeCell ref="E86:E87"/>
    <mergeCell ref="F86:F87"/>
    <mergeCell ref="A98:A99"/>
    <mergeCell ref="C98:C99"/>
    <mergeCell ref="E98:E99"/>
    <mergeCell ref="F98:F99"/>
    <mergeCell ref="F100:F101"/>
    <mergeCell ref="A100:A101"/>
    <mergeCell ref="G88:G89"/>
    <mergeCell ref="A90:A91"/>
    <mergeCell ref="B90:B91"/>
    <mergeCell ref="C90:C91"/>
    <mergeCell ref="E90:E91"/>
    <mergeCell ref="F90:F91"/>
    <mergeCell ref="G90:G91"/>
    <mergeCell ref="F94:F95"/>
    <mergeCell ref="B94:B95"/>
    <mergeCell ref="A88:A89"/>
    <mergeCell ref="B88:B89"/>
    <mergeCell ref="C88:C89"/>
    <mergeCell ref="G98:G99"/>
    <mergeCell ref="G100:G101"/>
    <mergeCell ref="A102:A103"/>
    <mergeCell ref="B100:B101"/>
    <mergeCell ref="C100:C101"/>
    <mergeCell ref="E100:E101"/>
    <mergeCell ref="G106:G107"/>
    <mergeCell ref="G92:G93"/>
    <mergeCell ref="A92:A93"/>
    <mergeCell ref="A96:A97"/>
    <mergeCell ref="B96:B97"/>
    <mergeCell ref="E96:E97"/>
    <mergeCell ref="F96:F97"/>
    <mergeCell ref="G104:G105"/>
    <mergeCell ref="G96:G97"/>
    <mergeCell ref="A106:A107"/>
    <mergeCell ref="B106:B107"/>
    <mergeCell ref="C106:C107"/>
    <mergeCell ref="E106:E107"/>
    <mergeCell ref="F106:F107"/>
    <mergeCell ref="A104:A105"/>
    <mergeCell ref="B104:B105"/>
    <mergeCell ref="E104:E105"/>
    <mergeCell ref="F104:F105"/>
  </mergeCells>
  <phoneticPr fontId="0" type="noConversion"/>
  <pageMargins left="0.4" right="0.23622047244094491" top="0.28000000000000003" bottom="0.31" header="0.18" footer="0.24"/>
  <pageSetup paperSize="9" scale="75" fitToHeight="1000" orientation="landscape" r:id="rId1"/>
  <rowBreaks count="2" manualBreakCount="2">
    <brk id="82" max="11" man="1"/>
    <brk id="10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2026-08-10T07:29:10Z</cp:lastPrinted>
  <dcterms:created xsi:type="dcterms:W3CDTF">2016-01-19T07:58:56Z</dcterms:created>
  <dcterms:modified xsi:type="dcterms:W3CDTF">2026-08-10T08:30:48Z</dcterms:modified>
</cp:coreProperties>
</file>