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МСУ\РІЧНІ ПЛАНИ ДМСУ\РІЧНИЙ ПЛАН 2020 ДМСУ\"/>
    </mc:Choice>
  </mc:AlternateContent>
  <bookViews>
    <workbookView xWindow="240" yWindow="60" windowWidth="15195" windowHeight="7425"/>
  </bookViews>
  <sheets>
    <sheet name="Лист1" sheetId="1" r:id="rId1"/>
    <sheet name="Лист2" sheetId="2" r:id="rId2"/>
    <sheet name="Лист3" sheetId="3" r:id="rId3"/>
    <sheet name="Лист4" sheetId="4" r:id="rId4"/>
  </sheets>
  <externalReferences>
    <externalReference r:id="rId5"/>
  </externalReferences>
  <definedNames>
    <definedName name="_xlnm.Print_Area" localSheetId="0">Лист1!$A$1:$G$174</definedName>
  </definedNames>
  <calcPr calcId="162913"/>
  <fileRecoveryPr autoRecover="0"/>
</workbook>
</file>

<file path=xl/calcChain.xml><?xml version="1.0" encoding="utf-8"?>
<calcChain xmlns="http://schemas.openxmlformats.org/spreadsheetml/2006/main">
  <c r="D90" i="1" l="1"/>
  <c r="D88" i="1"/>
  <c r="D72" i="1"/>
  <c r="D126" i="1" s="1"/>
  <c r="H126" i="1" s="1"/>
  <c r="D82" i="1"/>
  <c r="D84" i="1"/>
  <c r="D86" i="1"/>
  <c r="D124" i="1"/>
  <c r="D34" i="1"/>
  <c r="D35" i="1"/>
  <c r="D37" i="1"/>
  <c r="D39" i="1"/>
  <c r="D41" i="1"/>
  <c r="D43" i="1"/>
  <c r="D47" i="1"/>
  <c r="D49" i="1"/>
  <c r="D51" i="1"/>
  <c r="D59" i="1"/>
  <c r="D61" i="1"/>
  <c r="D14" i="1"/>
  <c r="H14" i="1" s="1"/>
  <c r="D19" i="1"/>
  <c r="D28" i="1"/>
  <c r="D31" i="1"/>
  <c r="H31" i="1" s="1"/>
  <c r="D129" i="1"/>
  <c r="H136" i="1" s="1"/>
  <c r="D131" i="1"/>
  <c r="D135" i="1"/>
  <c r="D137" i="1"/>
  <c r="D166" i="1"/>
  <c r="H166" i="1" s="1"/>
  <c r="H19" i="1"/>
  <c r="H28" i="1"/>
  <c r="D63" i="1" l="1"/>
  <c r="H63" i="1" s="1"/>
  <c r="D151" i="1"/>
  <c r="H151" i="1" s="1"/>
  <c r="D174" i="1" l="1"/>
  <c r="H174" i="1" s="1"/>
</calcChain>
</file>

<file path=xl/sharedStrings.xml><?xml version="1.0" encoding="utf-8"?>
<sst xmlns="http://schemas.openxmlformats.org/spreadsheetml/2006/main" count="477" uniqueCount="260">
  <si>
    <t>(найменування замовника, код за ЄДРПОУ)</t>
  </si>
  <si>
    <t>________________ </t>
  </si>
  <si>
    <t>(підпис)</t>
  </si>
  <si>
    <t>(ініціали та прізвище)</t>
  </si>
  <si>
    <t>М. П.</t>
  </si>
  <si>
    <t>РІЧНИЙ ПЛАН ЗАКУПІВЕЛЬ</t>
  </si>
  <si>
    <t>Затверджений рішенням тендерного  комітету  від ______________________№_____________.</t>
  </si>
  <si>
    <t xml:space="preserve">Секретар тендерного  комітету </t>
  </si>
  <si>
    <t xml:space="preserve">Голова  тендерного комітету </t>
  </si>
  <si>
    <t>1. Найменування замовника Державна митна служба України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</si>
  <si>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</si>
  <si>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</si>
  <si>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пркдмета закупівель (за наявності)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</si>
  <si>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</si>
  <si>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</si>
  <si>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</si>
  <si>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</si>
  <si>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</si>
  <si>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</si>
  <si>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</si>
  <si>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</si>
  <si>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</si>
  <si>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</si>
  <si>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</si>
  <si>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</si>
  <si>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</si>
  <si>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Ігор ЧЕРНОШТАН</t>
  </si>
  <si>
    <t xml:space="preserve">Ірина ОХРІМЧУК </t>
  </si>
  <si>
    <t>5.Код КЕКВ              (для бюджетних коштів)</t>
  </si>
  <si>
    <t>підпис</t>
  </si>
  <si>
    <t>_________________</t>
  </si>
  <si>
    <t>ІВАШКОВИЧ Олександр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</si>
  <si>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</si>
  <si>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</si>
  <si>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Придбання послуг щодо користування програмним комплексом автоматизації обліку та документообігу</t>
  </si>
  <si>
    <t xml:space="preserve">грн. (сім мільйонів гривень 00 коп.)                             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</si>
  <si>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</si>
  <si>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t>Комплексне обслуговування майнового комплексу ДМС (с.Лютіж Урочище Туровча 1, Київська обл. Вишгородський рн. м.Київ, Саксаганського,66, вул. Дегтярівська,11г,11а)</t>
  </si>
  <si>
    <t xml:space="preserve"> гривень (вісімсот тридцять п'ять тисяч триста шість гривні 35 коп), </t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</si>
  <si>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</si>
  <si>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</si>
  <si>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>Картриджи для друкувальної техніки БФП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</si>
  <si>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</si>
  <si>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</t>
    </r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</si>
  <si>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</si>
  <si>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</si>
  <si>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</si>
  <si>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</si>
  <si>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</si>
  <si>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</si>
  <si>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</si>
  <si>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</si>
  <si>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t>Забезпечення з'язку між ДМС та міністерствами і відомствами, з використанням Національної системи конфеденційного зв'язку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</si>
  <si>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</si>
  <si>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</si>
  <si>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</si>
  <si>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</si>
  <si>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</si>
  <si>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Послуги телекомунікацій для забезпечення роботи каналів зв'язку Відомчої телекомунікаційної мережі ДМС</t>
  </si>
  <si>
    <t xml:space="preserve">Надання послуг захищеного доступу до мережі Інтернет </t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</si>
  <si>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</t>
    </r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</si>
  <si>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</si>
  <si>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</si>
  <si>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</si>
  <si>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</si>
  <si>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</si>
  <si>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</si>
  <si>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</si>
  <si>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</si>
  <si>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</si>
  <si>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 xml:space="preserve">грн. (шість мільйон чотириста п'ятдесят три тисячі гривень 00 коп.)                            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</si>
  <si>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</si>
  <si>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</si>
  <si>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 xml:space="preserve">грн. (шість  мільйон сімсот п'ядесят тисяч гривень 00 коп.)                            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</si>
  <si>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</si>
  <si>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</si>
  <si>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t xml:space="preserve">грн. (три  мільйон дев'ятсот шістдесят тисяч гривень 00 коп.)                            </t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</si>
  <si>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</si>
  <si>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</si>
  <si>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</si>
  <si>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</si>
  <si>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</si>
  <si>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</si>
  <si>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</si>
  <si>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</si>
  <si>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t>Багатофункціональні пристрої, принтери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</si>
  <si>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</si>
  <si>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</si>
  <si>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</si>
  <si>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</si>
  <si>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</si>
  <si>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 xml:space="preserve">грн (двісті п'ядесят тисяч  гривень 00 коп.)                            </t>
  </si>
  <si>
    <t>Всього за КЕКВ 2274" Оплата природного газу"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</si>
  <si>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</t>
    </r>
  </si>
  <si>
    <t>гривень (чотириста  вісімдесят дев'ять тисяч п'ятсот гривні 00 коп)</t>
  </si>
  <si>
    <t>Переговорна процедура закупівлі</t>
  </si>
  <si>
    <t xml:space="preserve">Переговорна процедура закупівлі </t>
  </si>
  <si>
    <t>Послуги з постачання природного газу</t>
  </si>
  <si>
    <t>Постачання електричної енергії за адресою Київська обл., Вишгородський р-н. с.Лютіж, УрочищеТуровча 1</t>
  </si>
  <si>
    <t>за адресою Київська обл., Вишгородський р-н. с.Лютіж, УрочищеТуровча 1</t>
  </si>
  <si>
    <t>гривень (вісімсот шістдесят вісім  тисяч чотириста тридцять дві  гривні 13 коп)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</si>
  <si>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</si>
  <si>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</si>
  <si>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грн. (дванадцять мільйонів дев'ятсот п'ятнадцять тисяч  гривень 00коп)                     </t>
  </si>
  <si>
    <t xml:space="preserve">грн. (тридцять один мільйон п'ятсот тисяч гривень 00 коп.)                            </t>
  </si>
  <si>
    <t xml:space="preserve">грн. (шість  мільйонів сто двадцять вісім тисяч триста двадцять гривень 65 коп.)                            </t>
  </si>
  <si>
    <t xml:space="preserve">грн. (чотири мільйони дев'ятнадцять тисяч шістсот п'ядесят дві гривні 00 коп.)                            </t>
  </si>
  <si>
    <t xml:space="preserve">грн. (тринадцять мільйонів шістсот одна тисяча двісті сорок шість гривень 40 коп.)                            </t>
  </si>
  <si>
    <t xml:space="preserve">грн. (чотири мільйони чотириста тридцять чотири тисячі шістсот сімдесят дві гривні 00 коп.)                            </t>
  </si>
  <si>
    <t xml:space="preserve">грн. (три мільйони дев'ятсот вівімдесят вісім тисяч сто вісім гривень 95 коп.)                            </t>
  </si>
  <si>
    <t xml:space="preserve">грн. (чотириста дев'яносто шість тисяч п'ятсот тридцять п'ять гривень 76 коп.)                            </t>
  </si>
  <si>
    <t xml:space="preserve">грн. (двісті тисяч гривень 00 коп.)                            </t>
  </si>
  <si>
    <t xml:space="preserve">грн. (сто шісдесят п'ять тисяч двісті вісімдесят дві гривні 96 коп.)                          </t>
  </si>
  <si>
    <t xml:space="preserve">грн. (один мільйони п'ятсот двадцять тисяч гривень 00 коп.)                            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</si>
  <si>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</si>
  <si>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</si>
  <si>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з водопостачанням ( за адресою м. Київ, вул.Дегтярівська, 11-Г;вул Дегтярівська 11А; вул.Саксаганського,66)</t>
  </si>
  <si>
    <t>Пслуги з водовідведення  (за адресою м. Київ, вул.Дегтярівська, 11-Г;вул Дегтярівська 11А; вул.Саксаганського,66)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</si>
  <si>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</t>
    </r>
  </si>
  <si>
    <t xml:space="preserve"> грн. (сто тридцять дев'ять тисяч двісті сорок дев'ять гривень 86 коп)</t>
  </si>
  <si>
    <t xml:space="preserve"> гривень (сто десять тисяч сімсот п'ядесят гривень 14 коп)</t>
  </si>
  <si>
    <t xml:space="preserve">Лот -2 </t>
  </si>
  <si>
    <t xml:space="preserve">Лот -3 постачання електроенергії за адресою м. Київ, </t>
  </si>
  <si>
    <t>Постачання електроенергії за адресою м. Київ, вул.Дегтярівська, 11-Г; вул.Дегтярівська, 11-А;вул.Саксаганського, 66</t>
  </si>
  <si>
    <t>грн. (п'ять мільйонів  гривень 00 коп)</t>
  </si>
  <si>
    <t xml:space="preserve">грн. (двісті дев'ятнадцять  тисяч  гривень 00 коп), </t>
  </si>
  <si>
    <t xml:space="preserve">Лот 2 постачання теплової енергії за адресою м. Київ, </t>
  </si>
  <si>
    <t xml:space="preserve">грн (тридцять три тисячі вісімнадцять гривень 00 коп.)                            </t>
  </si>
  <si>
    <t>Канцелярське приладдя ( ділові щоденники, папки з логотипами)</t>
  </si>
  <si>
    <t>Постачання теплової енергії за адресою м. Київ, вул.Дегтярівська, 11-Г; вул.Дегтярівська, 11-А;вул.Саксаганського, 66</t>
  </si>
  <si>
    <t>Послуги телефонного зв'язку та передачі даних (місцевий зв'язок, міжміський зв'язок та абонентська плата за користуванням телефонним апаратом) для забезпечення Держмитслужби телефоним зв'язком з вузла спеціального призначення (АТС 226)</t>
  </si>
  <si>
    <t xml:space="preserve">грн. (одна тисяча п'ятсот гривень 00 коп.)                            </t>
  </si>
  <si>
    <t>Переговорна процедура закупівель</t>
  </si>
  <si>
    <t>Послуги з реєстрації SSL-сертифікатів</t>
  </si>
  <si>
    <t xml:space="preserve">грн. (шість тисяч п'ятсот гривень 00 коп.)                            </t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</si>
  <si>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</si>
  <si>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</si>
  <si>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</si>
  <si>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</si>
  <si>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</t>
    </r>
  </si>
  <si>
    <t xml:space="preserve">грн. (одна тисяча сто п'ятдесят дві гривні 00 коп.)                            </t>
  </si>
  <si>
    <t xml:space="preserve"> </t>
  </si>
  <si>
    <t xml:space="preserve">грн. (двадцять одна тисяча сто вісімдесят дві гривні 40коп.)                             </t>
  </si>
  <si>
    <t>Підключення ДМС до системи електронної пошти НБ України</t>
  </si>
  <si>
    <t>Надання послуг системою електронної пошти Національного банку України</t>
  </si>
  <si>
    <t xml:space="preserve">загальний фонд КПКВ 3506010                </t>
  </si>
  <si>
    <t xml:space="preserve">грн. (двадцять вісім  тисяч  п'ятсот дев'яносто вісім гривень 40 коп.)                             </t>
  </si>
  <si>
    <t>Забезпечення роботи АРМ-НБУ- інформаційній  в системі електронної пошти Національного банку України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</si>
  <si>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</si>
  <si>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</si>
  <si>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</si>
  <si>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 xml:space="preserve">грн. (один мільйон триста тисяч гривень 00 коп.)                                                               </t>
  </si>
  <si>
    <t xml:space="preserve">грн. (двадцять мільйон  шістсот п'ятдесят тисяч гривень 00 коп.)                                                               </t>
  </si>
  <si>
    <t>Проектно -вишукувальні роботи за об'єктами будівництва 16 вагових комплексів в автомобільних пунктах пропуску</t>
  </si>
  <si>
    <t xml:space="preserve">грн. (два мільйона п'ятсот дев'яносто тисяч  гривень 00 коп.)                                                               </t>
  </si>
  <si>
    <t xml:space="preserve">грн. (вісімсот п'ятдесят тисяч  гривень 00 коп.)                                                               </t>
  </si>
  <si>
    <t xml:space="preserve">грн. (двадцять сім тисяч  гривень 00 коп.)                                                               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</si>
  <si>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</si>
  <si>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</si>
  <si>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 xml:space="preserve">грн. (п'ятнадцять  тисяч п'ятсот  гривень 00 коп.)                                                               </t>
  </si>
  <si>
    <t xml:space="preserve">грн. (шістдесят сім тисяч п'ятсот гривень 00 коп.)                                                               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</si>
  <si>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</si>
  <si>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</si>
  <si>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</si>
  <si>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</si>
  <si>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</si>
  <si>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</si>
  <si>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(двісті вісімдесят тисяч  вісімдесят гривень 00 коп.)                             </t>
  </si>
  <si>
    <t xml:space="preserve">грн. (шість мільйонів дев'яносто п'ять тисяч чотириста двадцять п'ять гривень 00 коп.)                            </t>
  </si>
  <si>
    <t xml:space="preserve">грн. (сто п'ятдесят чотири тисячи п'ятсот сімдесят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</si>
  <si>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</si>
  <si>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t>Диск DVD-R; Клавіатура USB; Миша USB</t>
  </si>
  <si>
    <r>
      <t xml:space="preserve">Код 021: 2015 30230000-0  </t>
    </r>
    <r>
      <rPr>
        <sz val="10"/>
        <rFont val="Times New Roman"/>
        <family val="1"/>
        <charset val="204"/>
      </rPr>
      <t>Комп'ютерне обладання</t>
    </r>
  </si>
  <si>
    <t xml:space="preserve">грн. (вісімнадцять тисяч п'ятсот гривень 00 коп.)                             </t>
  </si>
  <si>
    <t>Телефонні апарати;Телефонні кабелі і супутня продукція</t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</si>
  <si>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</si>
  <si>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t xml:space="preserve">грн. (сімдесят тисяч  гривень 00 коп.) 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</si>
  <si>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</si>
  <si>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</si>
  <si>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</si>
  <si>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(додаткова угода №1 від 28.12.2019 ТОВ "ТДБ")</t>
    </r>
  </si>
  <si>
    <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(під очікувану вартість на 2020 рік)</t>
    </r>
    <r>
      <rPr>
        <sz val="10"/>
        <color indexed="8"/>
        <rFont val="Times New Roman"/>
        <family val="1"/>
        <charset val="204"/>
      </rPr>
      <t xml:space="preserve">      </t>
    </r>
  </si>
  <si>
    <t>Мережеве обладнання для WiFi ; міні свічі 8 портів 5 портів;Розетка комп'ютерна зовнішня (однопортова) та (двопортова);перехідник типу USB- COM Viewcon VEN24</t>
  </si>
  <si>
    <t xml:space="preserve">грн. (сорок три тисячі  сто двадцять гривень 00 коп.)                             </t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</si>
  <si>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</si>
  <si>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 xml:space="preserve">грн. (сорок одна тисяча чотириста вісімдесят три гривні 00 коп.)                             </t>
  </si>
  <si>
    <t>Кабель UTP кат. 5e (м.); Патч-корд 1 м,2м, 3м;5м; Конектор RJ 45 кат.5е  UTP;Тестер телекомунікаційних мереж Pro'sKit MT-7059</t>
  </si>
  <si>
    <t>Табличка (кабінети); стенди, вивіски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</si>
  <si>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</si>
  <si>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t>допорогова закупівля</t>
  </si>
  <si>
    <t xml:space="preserve">гривень (сто тридцять п'ять тисяч  триста тридцять дев'ять гривень 00 коп.)                                                                  </t>
  </si>
  <si>
    <t>Бланки для листування;бланки міжнародного листування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</si>
  <si>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</si>
  <si>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 xml:space="preserve">грн.( сорок шість тисяч п'ятсот  гривень 00 коп.)                           </t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</si>
  <si>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</si>
  <si>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</si>
  <si>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 xml:space="preserve">без застосування процедури закупівлі </t>
  </si>
  <si>
    <t xml:space="preserve">грн (сто дев'яносто п'ять  тисяч гривень 00 коп.)                                                           . </t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</si>
  <si>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</si>
  <si>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</si>
  <si>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</si>
  <si>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 xml:space="preserve">грн. ( три тисячі  чотириста вісімдесят гривні 00 коп.) 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</si>
  <si>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</si>
  <si>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</si>
  <si>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</si>
  <si>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t xml:space="preserve">грн. (вісімнадцять  тисяч гривень 00 коп),                             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</si>
  <si>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Набір для пайки з паяльною станцією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</si>
  <si>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</si>
  <si>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Послуги з вивезення відходів (скло, метал, полімерні матеріали тощо)</t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</si>
  <si>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</si>
  <si>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без застосування процедури закупівлі</t>
  </si>
  <si>
    <t xml:space="preserve">грн. (сто  тисяч   гривень 00 коп)                         </t>
  </si>
  <si>
    <t>Всього за КЕКВ 2275„Оплата інших енергоносіїв та інших комунальних послуг"</t>
  </si>
  <si>
    <r>
      <t>Код ДК 021:2015 98390000-3 -</t>
    </r>
    <r>
      <rPr>
        <sz val="10"/>
        <color indexed="8"/>
        <rFont val="Times New Roman"/>
        <family val="1"/>
        <charset val="204"/>
      </rPr>
      <t>Інші послуги</t>
    </r>
  </si>
  <si>
    <t xml:space="preserve">грн. (чотири тисячі вісімсот тридцять шість гривень 00 коп.)                             </t>
  </si>
  <si>
    <t xml:space="preserve">грн. (одна тисяча двісті  гривень 00 коп.)                             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</si>
  <si>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</si>
  <si>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</si>
  <si>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</si>
  <si>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</si>
  <si>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</si>
  <si>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</si>
  <si>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 xml:space="preserve">грн. (сто дев'яносто сім тисяч сімсот п'ядесят гривень 00 коп.)                            </t>
  </si>
  <si>
    <t xml:space="preserve"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зв'язком.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</si>
  <si>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</si>
  <si>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</si>
  <si>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</si>
  <si>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</si>
  <si>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</si>
  <si>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</si>
  <si>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</si>
  <si>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 xml:space="preserve"> грн (чотири мільйони гривень 00 коп)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</si>
  <si>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ДФС (вул.Дегтярівська,11-г) до МГТС ПАТ "Укртелеком" (вул.Володимирській, 54-а)</t>
  </si>
  <si>
    <t xml:space="preserve">грн. (одинадцять тисяч вісімсот вісімдесят гривень 00 коп.)                             </t>
  </si>
  <si>
    <t>грудень-січень</t>
  </si>
  <si>
    <t>травень</t>
  </si>
  <si>
    <t>липень</t>
  </si>
  <si>
    <t>Оренда обладнання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</si>
  <si>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</si>
  <si>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</si>
  <si>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</si>
  <si>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</si>
  <si>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ЧЕРНОШТАН Ігор</t>
  </si>
  <si>
    <t>КАЗМІРЕНКО Світлана</t>
  </si>
  <si>
    <t>РАДЧЕНКО Інна</t>
  </si>
  <si>
    <r>
      <t>Аркуш погодження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Річного плану закупівель  керівниками структурних підрозділів </t>
    </r>
  </si>
  <si>
    <t>звіт проукладений договір</t>
  </si>
  <si>
    <t>звіт про укладений договір</t>
  </si>
  <si>
    <t>Відкриті торги</t>
  </si>
  <si>
    <t>Ліцензія на технічну підтримку Системи управління, кешування та карантину (Security Ma)</t>
  </si>
  <si>
    <t xml:space="preserve">грн.(сто двадцять  тисяч шістдесят гривень 00 коп.)                           </t>
  </si>
  <si>
    <t>Ліцензія на технічну підтримку Шлюза обробки пошти (Email Security Appliance)</t>
  </si>
  <si>
    <t xml:space="preserve">грн.(двісті сорок тисяч сто двадцять гривень 00 коп.)                           </t>
  </si>
  <si>
    <t xml:space="preserve">грн.(один мільйон дев'ятсот десять  тисяч гривень 00 коп.)                           </t>
  </si>
  <si>
    <t>Ліцензія на технічну підтримку  Програмного забезпечення з відповідними ліцензіями для обладнання захисту електронної пошти (Сentralized Email Management Reporting License, Email Advanced Malware Protection License, Inbound Essentials Bundle (AS-AV-OF), Email McAfee Anti-Virus)</t>
  </si>
  <si>
    <t xml:space="preserve">грн. (дев'ятнадцять мільйонів двісі двадцять сім тисяч двісті двадцять дві гривні 48 коп.)                           </t>
  </si>
  <si>
    <t xml:space="preserve">грн.(дев'ятсот тридцять п'ять  тисяч двісті вісімдесят гривень 00 коп.)                           </t>
  </si>
  <si>
    <r>
      <t>на 2020 рік</t>
    </r>
    <r>
      <rPr>
        <sz val="10"/>
        <color indexed="8"/>
        <rFont val="Times New Roman"/>
        <family val="1"/>
        <charset val="204"/>
      </rPr>
      <t xml:space="preserve">   </t>
    </r>
    <r>
      <rPr>
        <b/>
        <sz val="16"/>
        <color indexed="8"/>
        <rFont val="Times New Roman"/>
        <family val="1"/>
        <charset val="204"/>
      </rPr>
      <t>зі змінами</t>
    </r>
  </si>
  <si>
    <r>
      <t>Код ДК 021:2015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</si>
  <si>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Журнали "Держслужбовець", "Радник у сфері державних закупівель" (електронна версія)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</si>
</sst>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8"/>
      </bottom>
      <diagonal/>
    </border>
  </borders>
  <cellStyleXfs count="1">
    <xf numFmtId="0" fontId="0" fillId="0" borderId="0"/>
  </cellStyleXfs>
  <cellXfs count="306">
    <xf numFmtId="0" fontId="0" fillId="0" borderId="0" xfId="0"/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0" fillId="2" borderId="0" xfId="0" applyFill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center" wrapText="1"/>
    </xf>
    <xf numFmtId="0" fontId="7" fillId="3" borderId="0" xfId="0" applyFont="1" applyFill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vertical="center" wrapText="1"/>
    </xf>
    <xf numFmtId="0" fontId="16" fillId="0" borderId="7" xfId="0" applyFont="1" applyBorder="1" applyAlignment="1">
      <alignment horizontal="center" vertical="top" wrapText="1"/>
    </xf>
    <xf numFmtId="0" fontId="8" fillId="2" borderId="8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top" wrapText="1"/>
    </xf>
    <xf numFmtId="4" fontId="15" fillId="2" borderId="9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vertical="top" wrapText="1"/>
    </xf>
    <xf numFmtId="0" fontId="9" fillId="2" borderId="3" xfId="0" applyFont="1" applyFill="1" applyBorder="1" applyAlignment="1">
      <alignment vertical="top" wrapText="1"/>
    </xf>
    <xf numFmtId="4" fontId="15" fillId="2" borderId="3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4" fontId="0" fillId="0" borderId="0" xfId="0" applyNumberFormat="1"/>
    <xf numFmtId="0" fontId="8" fillId="4" borderId="2" xfId="0" applyFont="1" applyFill="1" applyBorder="1" applyAlignment="1">
      <alignment vertical="top" wrapText="1"/>
    </xf>
    <xf numFmtId="0" fontId="8" fillId="4" borderId="4" xfId="0" applyFont="1" applyFill="1" applyBorder="1" applyAlignment="1">
      <alignment vertical="top" wrapText="1"/>
    </xf>
    <xf numFmtId="49" fontId="6" fillId="0" borderId="2" xfId="0" applyNumberFormat="1" applyFont="1" applyBorder="1" applyAlignment="1">
      <alignment vertical="center" wrapText="1"/>
    </xf>
    <xf numFmtId="0" fontId="13" fillId="0" borderId="0" xfId="0" applyFont="1"/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8" fillId="0" borderId="4" xfId="0" applyFont="1" applyFill="1" applyBorder="1" applyAlignment="1">
      <alignment vertical="top" wrapText="1"/>
    </xf>
    <xf numFmtId="0" fontId="6" fillId="0" borderId="13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8" fillId="4" borderId="13" xfId="0" applyFont="1" applyFill="1" applyBorder="1" applyAlignment="1">
      <alignment vertical="top" wrapText="1"/>
    </xf>
    <xf numFmtId="0" fontId="6" fillId="4" borderId="13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6" fillId="5" borderId="13" xfId="0" applyFont="1" applyFill="1" applyBorder="1" applyAlignment="1">
      <alignment vertical="center" wrapText="1"/>
    </xf>
    <xf numFmtId="4" fontId="21" fillId="5" borderId="7" xfId="0" applyNumberFormat="1" applyFont="1" applyFill="1" applyBorder="1" applyAlignment="1">
      <alignment horizontal="center" vertical="center" wrapText="1"/>
    </xf>
    <xf numFmtId="4" fontId="21" fillId="5" borderId="3" xfId="0" applyNumberFormat="1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vertical="center" wrapText="1"/>
    </xf>
    <xf numFmtId="0" fontId="0" fillId="0" borderId="0" xfId="0" applyFill="1"/>
    <xf numFmtId="0" fontId="4" fillId="4" borderId="4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center" vertical="top" wrapText="1"/>
    </xf>
    <xf numFmtId="49" fontId="6" fillId="0" borderId="13" xfId="0" applyNumberFormat="1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13" xfId="0" applyFont="1" applyFill="1" applyBorder="1" applyAlignment="1">
      <alignment vertical="top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" fontId="14" fillId="2" borderId="3" xfId="0" applyNumberFormat="1" applyFont="1" applyFill="1" applyBorder="1" applyAlignment="1">
      <alignment horizontal="center" wrapText="1"/>
    </xf>
    <xf numFmtId="0" fontId="22" fillId="2" borderId="3" xfId="0" applyFont="1" applyFill="1" applyBorder="1" applyAlignment="1">
      <alignment vertical="center" wrapText="1"/>
    </xf>
    <xf numFmtId="4" fontId="24" fillId="2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8" fillId="0" borderId="21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top" wrapText="1"/>
    </xf>
    <xf numFmtId="0" fontId="6" fillId="0" borderId="13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4" fontId="10" fillId="0" borderId="3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horizontal="center" vertical="center" wrapText="1"/>
    </xf>
    <xf numFmtId="2" fontId="10" fillId="0" borderId="3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26" fillId="2" borderId="3" xfId="0" applyFont="1" applyFill="1" applyBorder="1" applyAlignment="1">
      <alignment vertical="top" wrapText="1"/>
    </xf>
    <xf numFmtId="0" fontId="27" fillId="2" borderId="3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8" fillId="0" borderId="4" xfId="0" applyFont="1" applyBorder="1" applyAlignment="1">
      <alignment vertical="top" wrapText="1"/>
    </xf>
    <xf numFmtId="0" fontId="8" fillId="4" borderId="4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4" fontId="21" fillId="4" borderId="7" xfId="0" applyNumberFormat="1" applyFont="1" applyFill="1" applyBorder="1" applyAlignment="1">
      <alignment horizontal="center" vertical="top" wrapText="1"/>
    </xf>
    <xf numFmtId="0" fontId="0" fillId="4" borderId="21" xfId="0" applyFill="1" applyBorder="1" applyAlignment="1">
      <alignment vertical="center"/>
    </xf>
    <xf numFmtId="0" fontId="6" fillId="4" borderId="7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horizontal="center" vertical="top" wrapText="1"/>
    </xf>
    <xf numFmtId="4" fontId="21" fillId="4" borderId="3" xfId="0" applyNumberFormat="1" applyFont="1" applyFill="1" applyBorder="1" applyAlignment="1">
      <alignment horizontal="center" vertical="justify" wrapText="1"/>
    </xf>
    <xf numFmtId="0" fontId="18" fillId="4" borderId="4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vertical="center" wrapText="1"/>
    </xf>
    <xf numFmtId="4" fontId="21" fillId="4" borderId="3" xfId="0" applyNumberFormat="1" applyFont="1" applyFill="1" applyBorder="1" applyAlignment="1">
      <alignment horizontal="center" vertical="top" wrapText="1"/>
    </xf>
    <xf numFmtId="0" fontId="10" fillId="4" borderId="0" xfId="0" applyFont="1" applyFill="1"/>
    <xf numFmtId="0" fontId="6" fillId="4" borderId="15" xfId="0" applyFont="1" applyFill="1" applyBorder="1" applyAlignment="1">
      <alignment vertical="center" wrapText="1"/>
    </xf>
    <xf numFmtId="0" fontId="23" fillId="0" borderId="7" xfId="0" applyFont="1" applyBorder="1" applyAlignment="1">
      <alignment horizontal="center" vertical="top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center" vertical="center" wrapText="1"/>
    </xf>
    <xf numFmtId="0" fontId="23" fillId="4" borderId="7" xfId="0" applyFont="1" applyFill="1" applyBorder="1" applyAlignment="1">
      <alignment horizontal="center" vertical="top" wrapText="1"/>
    </xf>
    <xf numFmtId="0" fontId="29" fillId="4" borderId="7" xfId="0" applyFont="1" applyFill="1" applyBorder="1" applyAlignment="1">
      <alignment horizontal="center" vertical="top" wrapText="1"/>
    </xf>
    <xf numFmtId="0" fontId="29" fillId="4" borderId="10" xfId="0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23" fillId="4" borderId="3" xfId="0" applyFont="1" applyFill="1" applyBorder="1" applyAlignment="1">
      <alignment horizontal="center" vertical="top" wrapText="1"/>
    </xf>
    <xf numFmtId="4" fontId="31" fillId="0" borderId="0" xfId="0" applyNumberFormat="1" applyFont="1"/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13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49" fontId="11" fillId="0" borderId="2" xfId="0" applyNumberFormat="1" applyFont="1" applyFill="1" applyBorder="1" applyAlignment="1">
      <alignment vertical="center" wrapText="1"/>
    </xf>
    <xf numFmtId="49" fontId="11" fillId="0" borderId="13" xfId="0" applyNumberFormat="1" applyFont="1" applyFill="1" applyBorder="1" applyAlignment="1">
      <alignment vertical="center" wrapText="1"/>
    </xf>
    <xf numFmtId="49" fontId="11" fillId="0" borderId="4" xfId="0" applyNumberFormat="1" applyFont="1" applyFill="1" applyBorder="1" applyAlignment="1">
      <alignment vertical="center" wrapText="1"/>
    </xf>
    <xf numFmtId="0" fontId="0" fillId="0" borderId="15" xfId="0" applyBorder="1" applyAlignment="1"/>
    <xf numFmtId="0" fontId="0" fillId="0" borderId="21" xfId="0" applyBorder="1" applyAlignment="1"/>
    <xf numFmtId="0" fontId="11" fillId="0" borderId="13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8" fillId="4" borderId="13" xfId="0" applyFont="1" applyFill="1" applyBorder="1" applyAlignment="1">
      <alignment vertical="center" wrapText="1"/>
    </xf>
    <xf numFmtId="0" fontId="23" fillId="0" borderId="3" xfId="0" applyFont="1" applyBorder="1" applyAlignment="1">
      <alignment horizontal="center" vertical="top" wrapText="1"/>
    </xf>
    <xf numFmtId="0" fontId="13" fillId="4" borderId="2" xfId="0" applyFont="1" applyFill="1" applyBorder="1" applyAlignment="1">
      <alignment horizontal="center" vertical="center" wrapText="1"/>
    </xf>
    <xf numFmtId="4" fontId="32" fillId="0" borderId="0" xfId="0" applyNumberFormat="1" applyFont="1"/>
    <xf numFmtId="0" fontId="13" fillId="4" borderId="4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32" fillId="4" borderId="0" xfId="0" applyNumberFormat="1" applyFont="1" applyFill="1"/>
    <xf numFmtId="4" fontId="21" fillId="4" borderId="4" xfId="0" applyNumberFormat="1" applyFont="1" applyFill="1" applyBorder="1" applyAlignment="1">
      <alignment horizontal="center" vertical="top" wrapText="1"/>
    </xf>
    <xf numFmtId="0" fontId="16" fillId="4" borderId="3" xfId="0" applyFont="1" applyFill="1" applyBorder="1" applyAlignment="1">
      <alignment horizontal="center" vertical="top" wrapText="1"/>
    </xf>
    <xf numFmtId="4" fontId="25" fillId="4" borderId="3" xfId="0" applyNumberFormat="1" applyFont="1" applyFill="1" applyBorder="1" applyAlignment="1">
      <alignment horizontal="center" vertical="top" wrapText="1"/>
    </xf>
    <xf numFmtId="4" fontId="21" fillId="4" borderId="7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vertical="center" wrapText="1"/>
    </xf>
    <xf numFmtId="4" fontId="21" fillId="0" borderId="3" xfId="0" applyNumberFormat="1" applyFont="1" applyFill="1" applyBorder="1" applyAlignment="1">
      <alignment horizontal="center" vertical="top" wrapText="1"/>
    </xf>
    <xf numFmtId="0" fontId="22" fillId="0" borderId="13" xfId="0" applyFont="1" applyFill="1" applyBorder="1" applyAlignment="1">
      <alignment vertical="top" wrapText="1"/>
    </xf>
    <xf numFmtId="0" fontId="6" fillId="4" borderId="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vertical="top" wrapText="1"/>
    </xf>
    <xf numFmtId="0" fontId="10" fillId="0" borderId="4" xfId="0" applyFont="1" applyFill="1" applyBorder="1" applyAlignment="1">
      <alignment vertical="top" wrapText="1"/>
    </xf>
    <xf numFmtId="0" fontId="33" fillId="0" borderId="4" xfId="0" applyFont="1" applyFill="1" applyBorder="1" applyAlignment="1">
      <alignment vertical="top" wrapText="1"/>
    </xf>
    <xf numFmtId="4" fontId="25" fillId="0" borderId="3" xfId="0" applyNumberFormat="1" applyFont="1" applyFill="1" applyBorder="1" applyAlignment="1">
      <alignment horizontal="center" vertical="top" wrapText="1"/>
    </xf>
    <xf numFmtId="0" fontId="22" fillId="0" borderId="15" xfId="0" applyFont="1" applyFill="1" applyBorder="1" applyAlignment="1">
      <alignment horizontal="left" vertical="top" wrapText="1"/>
    </xf>
    <xf numFmtId="4" fontId="18" fillId="4" borderId="3" xfId="0" applyNumberFormat="1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34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top" wrapText="1"/>
    </xf>
    <xf numFmtId="0" fontId="6" fillId="4" borderId="15" xfId="0" applyFont="1" applyFill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  <xf numFmtId="0" fontId="6" fillId="0" borderId="15" xfId="0" applyFont="1" applyBorder="1" applyAlignment="1">
      <alignment horizontal="center" vertical="center" wrapText="1"/>
    </xf>
    <xf numFmtId="4" fontId="25" fillId="4" borderId="10" xfId="0" applyNumberFormat="1" applyFont="1" applyFill="1" applyBorder="1" applyAlignment="1">
      <alignment horizontal="center" vertical="top" wrapText="1"/>
    </xf>
    <xf numFmtId="0" fontId="8" fillId="0" borderId="0" xfId="0" applyFont="1" applyBorder="1" applyAlignment="1">
      <alignment vertical="top" wrapText="1"/>
    </xf>
    <xf numFmtId="0" fontId="16" fillId="4" borderId="10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vertical="center" wrapText="1"/>
    </xf>
    <xf numFmtId="0" fontId="20" fillId="4" borderId="13" xfId="0" applyFont="1" applyFill="1" applyBorder="1" applyAlignment="1">
      <alignment horizontal="center" vertical="top" wrapText="1"/>
    </xf>
    <xf numFmtId="4" fontId="25" fillId="0" borderId="10" xfId="0" applyNumberFormat="1" applyFont="1" applyFill="1" applyBorder="1" applyAlignment="1">
      <alignment horizontal="center" vertical="top" wrapText="1"/>
    </xf>
    <xf numFmtId="0" fontId="30" fillId="4" borderId="1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vertical="top" wrapText="1"/>
    </xf>
    <xf numFmtId="4" fontId="14" fillId="2" borderId="3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22" fillId="4" borderId="2" xfId="0" applyFont="1" applyFill="1" applyBorder="1" applyAlignment="1">
      <alignment vertical="top" wrapText="1"/>
    </xf>
    <xf numFmtId="0" fontId="6" fillId="4" borderId="0" xfId="0" applyFont="1" applyFill="1" applyBorder="1" applyAlignment="1">
      <alignment vertical="center" wrapText="1"/>
    </xf>
    <xf numFmtId="0" fontId="8" fillId="4" borderId="11" xfId="0" applyFont="1" applyFill="1" applyBorder="1" applyAlignment="1">
      <alignment vertical="top" wrapText="1"/>
    </xf>
    <xf numFmtId="0" fontId="8" fillId="4" borderId="12" xfId="0" applyFont="1" applyFill="1" applyBorder="1" applyAlignment="1">
      <alignment vertical="top" wrapText="1"/>
    </xf>
    <xf numFmtId="0" fontId="1" fillId="4" borderId="4" xfId="0" applyFont="1" applyFill="1" applyBorder="1" applyAlignment="1">
      <alignment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 wrapText="1"/>
    </xf>
    <xf numFmtId="4" fontId="21" fillId="4" borderId="15" xfId="0" applyNumberFormat="1" applyFont="1" applyFill="1" applyBorder="1" applyAlignment="1">
      <alignment horizontal="center" vertical="top" wrapText="1"/>
    </xf>
    <xf numFmtId="4" fontId="21" fillId="0" borderId="7" xfId="0" applyNumberFormat="1" applyFont="1" applyFill="1" applyBorder="1" applyAlignment="1">
      <alignment horizontal="center" vertical="top" wrapText="1"/>
    </xf>
    <xf numFmtId="0" fontId="23" fillId="0" borderId="7" xfId="0" applyFont="1" applyFill="1" applyBorder="1" applyAlignment="1">
      <alignment horizontal="center" vertical="top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8" fillId="0" borderId="21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4" borderId="7" xfId="0" applyNumberFormat="1" applyFont="1" applyFill="1" applyBorder="1" applyAlignment="1">
      <alignment horizontal="left" vertical="center" wrapText="1"/>
    </xf>
    <xf numFmtId="0" fontId="6" fillId="4" borderId="21" xfId="0" applyNumberFormat="1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top" wrapText="1"/>
    </xf>
    <xf numFmtId="0" fontId="6" fillId="4" borderId="21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49" fontId="11" fillId="0" borderId="3" xfId="0" applyNumberFormat="1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21" xfId="0" applyNumberFormat="1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28" fillId="4" borderId="2" xfId="0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top" wrapText="1"/>
    </xf>
    <xf numFmtId="0" fontId="6" fillId="0" borderId="0" xfId="0" applyFont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49" fontId="6" fillId="4" borderId="7" xfId="0" applyNumberFormat="1" applyFont="1" applyFill="1" applyBorder="1" applyAlignment="1">
      <alignment horizontal="center" vertical="center" wrapText="1"/>
    </xf>
    <xf numFmtId="49" fontId="6" fillId="4" borderId="2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/>
    </xf>
    <xf numFmtId="0" fontId="2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3;&#1072;%20&#1087;&#1086;&#1075;&#1086;&#1076;&#1078;&#1077;&#1085;&#1085;&#1103;%20&#1044;&#1086;&#1076;&#1072;&#1090;&#1086;&#1082;%20&#1056;&#1110;&#1095;&#1085;&#1080;&#1081;%20&#1087;&#1083;&#1072;&#1085;%20&#1079;&#1072;&#1082;&#1091;&#1087;&#1110;&#1074;&#1077;&#1083;&#1100;%20&#1044;&#1052;&#1057;&#1059;%20&#1085;&#1072;%202020%20&#1088;&#1086;&#1082;&#1091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Лист4"/>
    </sheetNames>
    <sheetDataSet>
      <sheetData sheetId="0">
        <row r="30">
          <cell r="D30">
            <v>0</v>
          </cell>
        </row>
        <row r="55">
          <cell r="D55">
            <v>0</v>
          </cell>
        </row>
        <row r="87">
          <cell r="E87">
            <v>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4"/>
  <sheetViews>
    <sheetView tabSelected="1" view="pageBreakPreview" topLeftCell="A44" zoomScaleSheetLayoutView="100" workbookViewId="0">
      <selection activeCell="E57" sqref="E57:E58"/>
    </sheetView>
  </sheetViews>
  <sheetFormatPr defaultRowHeight="15"/>
  <cols>
    <col min="1" max="1" width="38.140625" customWidth="1"/>
    <col min="2" max="2" width="31.42578125" customWidth="1"/>
    <col min="3" max="3" width="11.28515625" customWidth="1"/>
    <col min="4" max="4" width="25.28515625" customWidth="1"/>
    <col min="5" max="5" width="14.85546875" customWidth="1"/>
    <col min="6" max="6" width="12.42578125" bestFit="1" customWidth="1"/>
    <col min="7" max="7" width="17.28515625" customWidth="1"/>
    <col min="8" max="8" width="13.5703125" bestFit="1" customWidth="1"/>
    <col min="9" max="9" width="15.28515625" customWidth="1"/>
  </cols>
  <sheetData>
    <row r="1" spans="1:8" ht="20.25">
      <c r="A1" s="261" t="s">
        <v>5</v>
      </c>
      <c r="B1" s="261"/>
      <c r="C1" s="261"/>
      <c r="D1" s="261"/>
      <c r="E1" s="261"/>
      <c r="F1" s="261"/>
      <c r="G1" s="261"/>
    </row>
    <row r="2" spans="1:8" ht="20.25">
      <c r="A2" s="261" t="s">
        <v>257</v>
      </c>
      <c r="B2" s="261"/>
      <c r="C2" s="261"/>
      <c r="D2" s="261"/>
      <c r="E2" s="261"/>
      <c r="F2" s="261"/>
      <c r="G2" s="261"/>
    </row>
    <row r="3" spans="1:8" ht="18.75">
      <c r="A3" s="262" t="s">
        <v>9</v>
      </c>
      <c r="B3" s="262"/>
      <c r="C3" s="262"/>
      <c r="D3" s="262"/>
      <c r="E3" s="262"/>
      <c r="F3" s="262"/>
      <c r="G3" s="262"/>
    </row>
    <row r="4" spans="1:8" ht="18.75">
      <c r="A4" s="10"/>
      <c r="B4" s="262" t="s">
        <v>10</v>
      </c>
      <c r="C4" s="262"/>
      <c r="D4" s="262"/>
      <c r="E4" s="262"/>
      <c r="F4" s="10"/>
      <c r="G4" s="10"/>
    </row>
    <row r="5" spans="1:8" ht="15.75" thickBot="1">
      <c r="A5" s="263" t="s">
        <v>0</v>
      </c>
      <c r="B5" s="263"/>
      <c r="C5" s="263"/>
      <c r="D5" s="263"/>
      <c r="E5" s="263"/>
      <c r="F5" s="263"/>
      <c r="G5" s="263"/>
    </row>
    <row r="6" spans="1:8" ht="64.5" thickBot="1">
      <c r="A6" s="11" t="s">
        <v>11</v>
      </c>
      <c r="B6" s="12" t="s">
        <v>12</v>
      </c>
      <c r="C6" s="12" t="s">
        <v>28</v>
      </c>
      <c r="D6" s="12" t="s">
        <v>13</v>
      </c>
      <c r="E6" s="6" t="s">
        <v>14</v>
      </c>
      <c r="F6" s="6" t="s">
        <v>15</v>
      </c>
      <c r="G6" s="6" t="s">
        <v>16</v>
      </c>
    </row>
    <row r="7" spans="1:8" ht="19.5" customHeight="1">
      <c r="A7" s="76">
        <v>1</v>
      </c>
      <c r="B7" s="77">
        <v>2</v>
      </c>
      <c r="C7" s="77">
        <v>3</v>
      </c>
      <c r="D7" s="78">
        <v>4</v>
      </c>
      <c r="E7" s="79">
        <v>5</v>
      </c>
      <c r="F7" s="79">
        <v>6</v>
      </c>
      <c r="G7" s="79">
        <v>7</v>
      </c>
    </row>
    <row r="8" spans="1:8" ht="42.75" customHeight="1">
      <c r="A8" s="91" t="s">
        <v>129</v>
      </c>
      <c r="B8" s="85" t="s">
        <v>42</v>
      </c>
      <c r="C8" s="126">
        <v>2271</v>
      </c>
      <c r="D8" s="140">
        <v>4000000</v>
      </c>
      <c r="E8" s="145" t="s">
        <v>95</v>
      </c>
      <c r="F8" s="145" t="s">
        <v>51</v>
      </c>
      <c r="G8" s="95" t="s">
        <v>89</v>
      </c>
    </row>
    <row r="9" spans="1:8" ht="27.75" customHeight="1">
      <c r="A9" s="93"/>
      <c r="B9" s="149"/>
      <c r="C9" s="158"/>
      <c r="D9" s="139" t="s">
        <v>231</v>
      </c>
      <c r="E9" s="150"/>
      <c r="F9" s="150"/>
      <c r="G9" s="153"/>
    </row>
    <row r="10" spans="1:8" ht="24.75" hidden="1" customHeight="1">
      <c r="A10" s="91" t="s">
        <v>126</v>
      </c>
      <c r="B10" s="149"/>
      <c r="C10" s="158"/>
      <c r="D10" s="94">
        <v>0</v>
      </c>
      <c r="E10" s="150"/>
      <c r="F10" s="150"/>
      <c r="G10" s="153"/>
    </row>
    <row r="11" spans="1:8" ht="44.25" hidden="1" customHeight="1">
      <c r="A11" s="92"/>
      <c r="B11" s="149"/>
      <c r="C11" s="158"/>
      <c r="D11" s="139" t="s">
        <v>38</v>
      </c>
      <c r="E11" s="150"/>
      <c r="F11" s="150"/>
      <c r="G11" s="153"/>
    </row>
    <row r="12" spans="1:8" ht="27" hidden="1" customHeight="1">
      <c r="A12" s="92" t="s">
        <v>122</v>
      </c>
      <c r="B12" s="149"/>
      <c r="C12" s="158"/>
      <c r="D12" s="94">
        <v>0</v>
      </c>
      <c r="E12" s="150"/>
      <c r="F12" s="150"/>
      <c r="G12" s="153"/>
    </row>
    <row r="13" spans="1:8" ht="39.75" hidden="1" customHeight="1">
      <c r="A13" s="93"/>
      <c r="B13" s="86"/>
      <c r="C13" s="159"/>
      <c r="D13" s="139" t="s">
        <v>38</v>
      </c>
      <c r="E13" s="151"/>
      <c r="F13" s="151"/>
      <c r="G13" s="154"/>
    </row>
    <row r="14" spans="1:8" ht="27.75" customHeight="1">
      <c r="A14" s="23" t="s">
        <v>17</v>
      </c>
      <c r="B14" s="23"/>
      <c r="C14" s="20"/>
      <c r="D14" s="81">
        <f>D8</f>
        <v>4000000</v>
      </c>
      <c r="E14" s="20"/>
      <c r="F14" s="20"/>
      <c r="G14" s="20"/>
      <c r="H14" s="144">
        <f>D14</f>
        <v>4000000</v>
      </c>
    </row>
    <row r="15" spans="1:8" ht="36" customHeight="1">
      <c r="A15" s="84" t="s">
        <v>116</v>
      </c>
      <c r="B15" s="85" t="s">
        <v>43</v>
      </c>
      <c r="C15" s="256">
        <v>2272</v>
      </c>
      <c r="D15" s="140">
        <v>139249.85999999999</v>
      </c>
      <c r="E15" s="247" t="s">
        <v>96</v>
      </c>
      <c r="F15" s="247" t="s">
        <v>51</v>
      </c>
      <c r="G15" s="267" t="s">
        <v>89</v>
      </c>
    </row>
    <row r="16" spans="1:8" ht="43.5" customHeight="1">
      <c r="A16" s="44"/>
      <c r="B16" s="149"/>
      <c r="C16" s="257"/>
      <c r="D16" s="139" t="s">
        <v>119</v>
      </c>
      <c r="E16" s="248"/>
      <c r="F16" s="248"/>
      <c r="G16" s="268"/>
    </row>
    <row r="17" spans="1:8" ht="38.25" customHeight="1">
      <c r="A17" s="84" t="s">
        <v>117</v>
      </c>
      <c r="B17" s="85" t="s">
        <v>118</v>
      </c>
      <c r="C17" s="256">
        <v>2272</v>
      </c>
      <c r="D17" s="140">
        <v>110750.14</v>
      </c>
      <c r="E17" s="247" t="s">
        <v>96</v>
      </c>
      <c r="F17" s="247" t="s">
        <v>51</v>
      </c>
      <c r="G17" s="267" t="s">
        <v>89</v>
      </c>
    </row>
    <row r="18" spans="1:8" ht="38.25" customHeight="1">
      <c r="A18" s="44"/>
      <c r="B18" s="149"/>
      <c r="C18" s="257"/>
      <c r="D18" s="139" t="s">
        <v>120</v>
      </c>
      <c r="E18" s="248"/>
      <c r="F18" s="248"/>
      <c r="G18" s="268"/>
    </row>
    <row r="19" spans="1:8" ht="29.25" customHeight="1">
      <c r="A19" s="82" t="s">
        <v>18</v>
      </c>
      <c r="B19" s="82"/>
      <c r="C19" s="82"/>
      <c r="D19" s="83">
        <f>D15+D17</f>
        <v>250000</v>
      </c>
      <c r="E19" s="82"/>
      <c r="F19" s="82"/>
      <c r="G19" s="82"/>
      <c r="H19" s="144">
        <f>D19</f>
        <v>250000</v>
      </c>
    </row>
    <row r="20" spans="1:8" s="5" customFormat="1" ht="38.25" customHeight="1">
      <c r="A20" s="101" t="s">
        <v>123</v>
      </c>
      <c r="B20" s="148" t="s">
        <v>87</v>
      </c>
      <c r="C20" s="258">
        <v>2273</v>
      </c>
      <c r="D20" s="141">
        <v>5000000</v>
      </c>
      <c r="E20" s="145" t="s">
        <v>96</v>
      </c>
      <c r="F20" s="145" t="s">
        <v>51</v>
      </c>
      <c r="G20" s="152" t="s">
        <v>89</v>
      </c>
    </row>
    <row r="21" spans="1:8" s="5" customFormat="1" ht="27" customHeight="1">
      <c r="A21" s="102"/>
      <c r="B21" s="155"/>
      <c r="C21" s="259"/>
      <c r="D21" s="139" t="s">
        <v>124</v>
      </c>
      <c r="E21" s="150"/>
      <c r="F21" s="157"/>
      <c r="G21" s="153"/>
    </row>
    <row r="22" spans="1:8" s="5" customFormat="1" ht="15.75" hidden="1">
      <c r="A22" s="101" t="s">
        <v>121</v>
      </c>
      <c r="B22" s="155"/>
      <c r="C22" s="259"/>
      <c r="D22" s="100">
        <v>0</v>
      </c>
      <c r="E22" s="150"/>
      <c r="F22" s="157"/>
      <c r="G22" s="153"/>
    </row>
    <row r="23" spans="1:8" s="5" customFormat="1" ht="36" hidden="1">
      <c r="A23" s="102"/>
      <c r="B23" s="155"/>
      <c r="C23" s="259"/>
      <c r="D23" s="139" t="s">
        <v>100</v>
      </c>
      <c r="E23" s="150"/>
      <c r="F23" s="157"/>
      <c r="G23" s="153"/>
    </row>
    <row r="24" spans="1:8" s="5" customFormat="1" ht="30" hidden="1" customHeight="1">
      <c r="A24" s="92" t="s">
        <v>122</v>
      </c>
      <c r="B24" s="155"/>
      <c r="C24" s="259"/>
      <c r="D24" s="99">
        <v>0</v>
      </c>
      <c r="E24" s="150"/>
      <c r="F24" s="157"/>
      <c r="G24" s="153"/>
    </row>
    <row r="25" spans="1:8" s="5" customFormat="1" ht="36" hidden="1">
      <c r="A25" s="62"/>
      <c r="B25" s="156"/>
      <c r="C25" s="260"/>
      <c r="D25" s="139" t="s">
        <v>100</v>
      </c>
      <c r="E25" s="151"/>
      <c r="F25" s="146"/>
      <c r="G25" s="154"/>
    </row>
    <row r="26" spans="1:8" s="5" customFormat="1" ht="43.5" customHeight="1">
      <c r="A26" s="91" t="s">
        <v>98</v>
      </c>
      <c r="B26" s="138" t="s">
        <v>87</v>
      </c>
      <c r="C26" s="98">
        <v>2273</v>
      </c>
      <c r="D26" s="141">
        <v>219000</v>
      </c>
      <c r="E26" s="247" t="s">
        <v>96</v>
      </c>
      <c r="F26" s="247" t="s">
        <v>51</v>
      </c>
      <c r="G26" s="95" t="s">
        <v>89</v>
      </c>
    </row>
    <row r="27" spans="1:8" s="5" customFormat="1" ht="33.75" customHeight="1">
      <c r="A27" s="93"/>
      <c r="B27" s="89"/>
      <c r="C27" s="97"/>
      <c r="D27" s="139" t="s">
        <v>125</v>
      </c>
      <c r="E27" s="248"/>
      <c r="F27" s="248"/>
      <c r="G27" s="96"/>
    </row>
    <row r="28" spans="1:8" ht="25.5">
      <c r="A28" s="90" t="s">
        <v>19</v>
      </c>
      <c r="B28" s="23"/>
      <c r="C28" s="20"/>
      <c r="D28" s="21">
        <f>D20+D26</f>
        <v>5219000</v>
      </c>
      <c r="E28" s="20"/>
      <c r="F28" s="20"/>
      <c r="G28" s="142"/>
      <c r="H28" s="144">
        <f>D28</f>
        <v>5219000</v>
      </c>
    </row>
    <row r="29" spans="1:8" ht="27.75" customHeight="1">
      <c r="A29" s="24" t="s">
        <v>97</v>
      </c>
      <c r="B29" s="85" t="s">
        <v>93</v>
      </c>
      <c r="C29" s="255">
        <v>2274</v>
      </c>
      <c r="D29" s="141">
        <v>489500</v>
      </c>
      <c r="E29" s="266" t="s">
        <v>96</v>
      </c>
      <c r="F29" s="264" t="s">
        <v>236</v>
      </c>
      <c r="G29" s="246" t="s">
        <v>89</v>
      </c>
    </row>
    <row r="30" spans="1:8" ht="38.25">
      <c r="A30" s="25" t="s">
        <v>99</v>
      </c>
      <c r="B30" s="86"/>
      <c r="C30" s="255"/>
      <c r="D30" s="80" t="s">
        <v>94</v>
      </c>
      <c r="E30" s="266"/>
      <c r="F30" s="265"/>
      <c r="G30" s="246"/>
    </row>
    <row r="31" spans="1:8" ht="32.25" customHeight="1">
      <c r="A31" s="23" t="s">
        <v>92</v>
      </c>
      <c r="B31" s="23"/>
      <c r="C31" s="20"/>
      <c r="D31" s="21">
        <f>D29</f>
        <v>489500</v>
      </c>
      <c r="E31" s="20"/>
      <c r="F31" s="20"/>
      <c r="G31" s="20"/>
      <c r="H31" s="144">
        <f>D31</f>
        <v>489500</v>
      </c>
    </row>
    <row r="32" spans="1:8" ht="28.5" customHeight="1">
      <c r="A32" s="24" t="s">
        <v>208</v>
      </c>
      <c r="B32" s="253" t="s">
        <v>209</v>
      </c>
      <c r="C32" s="197"/>
      <c r="D32" s="198">
        <v>100000</v>
      </c>
      <c r="E32" s="220" t="s">
        <v>210</v>
      </c>
      <c r="F32" s="264" t="s">
        <v>51</v>
      </c>
      <c r="G32" s="270" t="s">
        <v>89</v>
      </c>
      <c r="H32" s="144"/>
    </row>
    <row r="33" spans="1:8" ht="29.25" customHeight="1">
      <c r="A33" s="25"/>
      <c r="B33" s="254"/>
      <c r="C33" s="199">
        <v>2275</v>
      </c>
      <c r="D33" s="14" t="s">
        <v>211</v>
      </c>
      <c r="E33" s="221"/>
      <c r="F33" s="265"/>
      <c r="G33" s="271"/>
      <c r="H33" s="144"/>
    </row>
    <row r="34" spans="1:8" ht="32.25" customHeight="1">
      <c r="A34" s="105" t="s">
        <v>212</v>
      </c>
      <c r="B34" s="23"/>
      <c r="C34" s="200"/>
      <c r="D34" s="201">
        <f>D32</f>
        <v>100000</v>
      </c>
      <c r="E34" s="20"/>
      <c r="F34" s="20"/>
      <c r="G34" s="20"/>
      <c r="H34" s="144">
        <v>100000</v>
      </c>
    </row>
    <row r="35" spans="1:8" ht="40.5" customHeight="1">
      <c r="A35" s="243" t="s">
        <v>41</v>
      </c>
      <c r="B35" s="75" t="s">
        <v>39</v>
      </c>
      <c r="C35" s="236">
        <v>2210</v>
      </c>
      <c r="D35" s="170">
        <f>105080+175000</f>
        <v>280080</v>
      </c>
      <c r="E35" s="240" t="s">
        <v>22</v>
      </c>
      <c r="F35" s="269" t="s">
        <v>51</v>
      </c>
      <c r="G35" s="272" t="s">
        <v>89</v>
      </c>
    </row>
    <row r="36" spans="1:8" ht="28.5" customHeight="1">
      <c r="A36" s="223"/>
      <c r="B36" s="43"/>
      <c r="C36" s="231"/>
      <c r="D36" s="131" t="s">
        <v>167</v>
      </c>
      <c r="E36" s="225"/>
      <c r="F36" s="233"/>
      <c r="G36" s="250"/>
    </row>
    <row r="37" spans="1:8" ht="40.5" customHeight="1">
      <c r="A37" s="222" t="s">
        <v>182</v>
      </c>
      <c r="B37" s="42" t="s">
        <v>170</v>
      </c>
      <c r="C37" s="230">
        <v>2210</v>
      </c>
      <c r="D37" s="182">
        <f>30000+5000+2800+3325+875+1120</f>
        <v>43120</v>
      </c>
      <c r="E37" s="240" t="s">
        <v>22</v>
      </c>
      <c r="F37" s="232" t="s">
        <v>51</v>
      </c>
      <c r="G37" s="249" t="s">
        <v>102</v>
      </c>
    </row>
    <row r="38" spans="1:8" ht="41.25" customHeight="1">
      <c r="A38" s="223"/>
      <c r="B38" s="43"/>
      <c r="C38" s="231"/>
      <c r="D38" s="38" t="s">
        <v>183</v>
      </c>
      <c r="E38" s="225"/>
      <c r="F38" s="233"/>
      <c r="G38" s="250"/>
    </row>
    <row r="39" spans="1:8" ht="30.75" customHeight="1">
      <c r="A39" s="222" t="s">
        <v>171</v>
      </c>
      <c r="B39" s="177" t="s">
        <v>172</v>
      </c>
      <c r="C39" s="126">
        <v>2210</v>
      </c>
      <c r="D39" s="172">
        <f>3000+5500+10000</f>
        <v>18500</v>
      </c>
      <c r="E39" s="240" t="s">
        <v>22</v>
      </c>
      <c r="F39" s="232" t="s">
        <v>51</v>
      </c>
      <c r="G39" s="249" t="s">
        <v>89</v>
      </c>
    </row>
    <row r="40" spans="1:8" ht="29.25" customHeight="1">
      <c r="A40" s="223"/>
      <c r="B40" s="43"/>
      <c r="C40" s="174"/>
      <c r="D40" s="65" t="s">
        <v>173</v>
      </c>
      <c r="E40" s="225"/>
      <c r="F40" s="233"/>
      <c r="G40" s="250"/>
    </row>
    <row r="41" spans="1:8" ht="39" customHeight="1">
      <c r="A41" s="101" t="s">
        <v>90</v>
      </c>
      <c r="B41" s="73" t="s">
        <v>88</v>
      </c>
      <c r="C41" s="67">
        <v>2210</v>
      </c>
      <c r="D41" s="172">
        <f>250000</f>
        <v>250000</v>
      </c>
      <c r="E41" s="232" t="s">
        <v>22</v>
      </c>
      <c r="F41" s="7" t="s">
        <v>51</v>
      </c>
      <c r="G41" s="7" t="s">
        <v>89</v>
      </c>
    </row>
    <row r="42" spans="1:8" ht="25.5" customHeight="1">
      <c r="A42" s="128"/>
      <c r="B42" s="74"/>
      <c r="C42" s="68"/>
      <c r="D42" s="171" t="s">
        <v>91</v>
      </c>
      <c r="E42" s="233"/>
      <c r="F42" s="69"/>
      <c r="G42" s="69"/>
    </row>
    <row r="43" spans="1:8" ht="37.5" customHeight="1">
      <c r="A43" s="129" t="s">
        <v>128</v>
      </c>
      <c r="B43" s="73" t="s">
        <v>88</v>
      </c>
      <c r="C43" s="127">
        <v>2210</v>
      </c>
      <c r="D43" s="172">
        <f>19495+4668+3855+5000</f>
        <v>33018</v>
      </c>
      <c r="E43" s="70" t="s">
        <v>22</v>
      </c>
      <c r="F43" s="70" t="s">
        <v>54</v>
      </c>
      <c r="G43" s="7" t="s">
        <v>89</v>
      </c>
    </row>
    <row r="44" spans="1:8" ht="27" customHeight="1">
      <c r="A44" s="72"/>
      <c r="B44" s="72"/>
      <c r="C44" s="71"/>
      <c r="D44" s="8" t="s">
        <v>127</v>
      </c>
      <c r="E44" s="9"/>
      <c r="F44" s="70"/>
      <c r="G44" s="13"/>
    </row>
    <row r="45" spans="1:8" ht="27" customHeight="1">
      <c r="A45" s="222" t="s">
        <v>174</v>
      </c>
      <c r="B45" s="42" t="s">
        <v>175</v>
      </c>
      <c r="C45" s="230">
        <v>2210</v>
      </c>
      <c r="D45" s="172">
        <v>70000</v>
      </c>
      <c r="E45" s="224" t="s">
        <v>22</v>
      </c>
      <c r="F45" s="232" t="s">
        <v>51</v>
      </c>
      <c r="G45" s="249" t="s">
        <v>102</v>
      </c>
    </row>
    <row r="46" spans="1:8" ht="27" customHeight="1">
      <c r="A46" s="223"/>
      <c r="B46" s="43"/>
      <c r="C46" s="231"/>
      <c r="D46" s="38" t="s">
        <v>176</v>
      </c>
      <c r="E46" s="225"/>
      <c r="F46" s="233"/>
      <c r="G46" s="250"/>
    </row>
    <row r="47" spans="1:8" ht="48" customHeight="1">
      <c r="A47" s="91" t="s">
        <v>186</v>
      </c>
      <c r="B47" s="179" t="s">
        <v>184</v>
      </c>
      <c r="C47" s="224">
        <v>2210</v>
      </c>
      <c r="D47" s="182">
        <f>5000+20008+2000+3500+4500+2275+4200</f>
        <v>41483</v>
      </c>
      <c r="E47" s="232" t="s">
        <v>189</v>
      </c>
      <c r="F47" s="232" t="s">
        <v>51</v>
      </c>
      <c r="G47" s="251" t="s">
        <v>89</v>
      </c>
    </row>
    <row r="48" spans="1:8" ht="37.5" customHeight="1">
      <c r="A48" s="180"/>
      <c r="B48" s="181"/>
      <c r="C48" s="225"/>
      <c r="D48" s="38" t="s">
        <v>185</v>
      </c>
      <c r="E48" s="233"/>
      <c r="F48" s="233"/>
      <c r="G48" s="252"/>
    </row>
    <row r="49" spans="1:9" ht="26.25" customHeight="1">
      <c r="A49" s="226" t="s">
        <v>187</v>
      </c>
      <c r="B49" s="183" t="s">
        <v>188</v>
      </c>
      <c r="C49" s="232">
        <v>2210</v>
      </c>
      <c r="D49" s="184">
        <f>37500+97839</f>
        <v>135339</v>
      </c>
      <c r="E49" s="232" t="s">
        <v>189</v>
      </c>
      <c r="F49" s="7" t="s">
        <v>51</v>
      </c>
      <c r="G49" s="7" t="s">
        <v>89</v>
      </c>
    </row>
    <row r="50" spans="1:9" ht="37.5" customHeight="1">
      <c r="A50" s="227"/>
      <c r="B50" s="185"/>
      <c r="C50" s="233"/>
      <c r="D50" s="171" t="s">
        <v>190</v>
      </c>
      <c r="E50" s="233"/>
      <c r="F50" s="9"/>
      <c r="G50" s="13"/>
    </row>
    <row r="51" spans="1:9" ht="27.75" customHeight="1">
      <c r="A51" s="228" t="s">
        <v>191</v>
      </c>
      <c r="B51" s="186" t="s">
        <v>192</v>
      </c>
      <c r="C51" s="7">
        <v>2210</v>
      </c>
      <c r="D51" s="172">
        <f>33000+13500</f>
        <v>46500</v>
      </c>
      <c r="E51" s="232" t="s">
        <v>247</v>
      </c>
      <c r="F51" s="7" t="s">
        <v>51</v>
      </c>
      <c r="G51" s="249" t="s">
        <v>89</v>
      </c>
    </row>
    <row r="52" spans="1:9" ht="37.5" customHeight="1">
      <c r="A52" s="239"/>
      <c r="B52" s="106"/>
      <c r="C52" s="187"/>
      <c r="D52" s="38" t="s">
        <v>193</v>
      </c>
      <c r="E52" s="233"/>
      <c r="F52" s="9"/>
      <c r="G52" s="250"/>
    </row>
    <row r="53" spans="1:9" ht="37.5" customHeight="1">
      <c r="A53" s="228" t="s">
        <v>194</v>
      </c>
      <c r="B53" s="188" t="s">
        <v>195</v>
      </c>
      <c r="C53" s="232">
        <v>2210</v>
      </c>
      <c r="D53" s="184">
        <v>195000</v>
      </c>
      <c r="E53" s="232" t="s">
        <v>196</v>
      </c>
      <c r="F53" s="232" t="s">
        <v>51</v>
      </c>
      <c r="G53" s="7" t="s">
        <v>89</v>
      </c>
    </row>
    <row r="54" spans="1:9" ht="37.5" customHeight="1">
      <c r="A54" s="229"/>
      <c r="B54" s="185"/>
      <c r="C54" s="233"/>
      <c r="D54" s="143" t="s">
        <v>197</v>
      </c>
      <c r="E54" s="233"/>
      <c r="F54" s="233"/>
      <c r="G54" s="37"/>
    </row>
    <row r="55" spans="1:9" ht="37.5" customHeight="1">
      <c r="A55" s="189" t="s">
        <v>198</v>
      </c>
      <c r="B55" s="190" t="s">
        <v>199</v>
      </c>
      <c r="C55" s="70">
        <v>2210</v>
      </c>
      <c r="D55" s="172">
        <v>73600</v>
      </c>
      <c r="E55" s="232" t="s">
        <v>196</v>
      </c>
      <c r="F55" s="70" t="s">
        <v>51</v>
      </c>
      <c r="G55" s="7" t="s">
        <v>89</v>
      </c>
    </row>
    <row r="56" spans="1:9" ht="37.5" customHeight="1">
      <c r="A56" s="72"/>
      <c r="B56" s="72"/>
      <c r="C56" s="70"/>
      <c r="D56" s="171" t="s">
        <v>200</v>
      </c>
      <c r="E56" s="233"/>
      <c r="F56" s="70"/>
      <c r="G56" s="37"/>
    </row>
    <row r="57" spans="1:9" ht="45.75" customHeight="1">
      <c r="A57" s="191" t="s">
        <v>259</v>
      </c>
      <c r="B57" s="42" t="s">
        <v>258</v>
      </c>
      <c r="C57" s="192">
        <v>2210</v>
      </c>
      <c r="D57" s="193">
        <v>3480</v>
      </c>
      <c r="E57" s="232" t="s">
        <v>247</v>
      </c>
      <c r="F57" s="232" t="s">
        <v>40</v>
      </c>
      <c r="G57" s="249" t="s">
        <v>89</v>
      </c>
    </row>
    <row r="58" spans="1:9" ht="28.5" customHeight="1">
      <c r="A58" s="194"/>
      <c r="B58" s="43"/>
      <c r="C58" s="192"/>
      <c r="D58" s="195" t="s">
        <v>201</v>
      </c>
      <c r="E58" s="233"/>
      <c r="F58" s="233"/>
      <c r="G58" s="250"/>
    </row>
    <row r="59" spans="1:9" ht="24.75" customHeight="1">
      <c r="A59" s="226" t="s">
        <v>202</v>
      </c>
      <c r="B59" s="186" t="s">
        <v>203</v>
      </c>
      <c r="C59" s="7">
        <v>2210</v>
      </c>
      <c r="D59" s="172">
        <f>12900+2400+2700</f>
        <v>18000</v>
      </c>
      <c r="E59" s="232" t="s">
        <v>247</v>
      </c>
      <c r="F59" s="232" t="s">
        <v>51</v>
      </c>
      <c r="G59" s="249" t="s">
        <v>204</v>
      </c>
    </row>
    <row r="60" spans="1:9" ht="37.5" customHeight="1">
      <c r="A60" s="293"/>
      <c r="B60" s="106"/>
      <c r="C60" s="196"/>
      <c r="D60" s="38" t="s">
        <v>205</v>
      </c>
      <c r="E60" s="233"/>
      <c r="F60" s="233"/>
      <c r="G60" s="250"/>
    </row>
    <row r="61" spans="1:9" ht="37.5" customHeight="1">
      <c r="A61" s="222" t="s">
        <v>206</v>
      </c>
      <c r="B61" s="42" t="s">
        <v>207</v>
      </c>
      <c r="C61" s="230">
        <v>2210</v>
      </c>
      <c r="D61" s="182">
        <f>380+7000+3000+1500</f>
        <v>11880</v>
      </c>
      <c r="E61" s="232" t="s">
        <v>189</v>
      </c>
      <c r="F61" s="232" t="s">
        <v>51</v>
      </c>
      <c r="G61" s="249" t="s">
        <v>102</v>
      </c>
    </row>
    <row r="62" spans="1:9" ht="29.25" customHeight="1">
      <c r="A62" s="223"/>
      <c r="B62" s="43"/>
      <c r="C62" s="231"/>
      <c r="D62" s="38" t="s">
        <v>233</v>
      </c>
      <c r="E62" s="233"/>
      <c r="F62" s="233"/>
      <c r="G62" s="250"/>
    </row>
    <row r="63" spans="1:9" ht="29.25" customHeight="1">
      <c r="A63" s="15" t="s">
        <v>21</v>
      </c>
      <c r="B63" s="16"/>
      <c r="C63" s="17"/>
      <c r="D63" s="18">
        <f>D35+D37+D39+D41+D43+D45+D47+D49+D51+D53+D55+D57+D59+D61</f>
        <v>1220000</v>
      </c>
      <c r="E63" s="19"/>
      <c r="F63" s="19"/>
      <c r="G63" s="19"/>
      <c r="H63" s="163">
        <f>D63+[1]Лист1!$D$30</f>
        <v>1220000</v>
      </c>
      <c r="I63" s="144">
        <v>1220000</v>
      </c>
    </row>
    <row r="64" spans="1:9" ht="39" hidden="1" customHeight="1">
      <c r="A64" s="244" t="s">
        <v>82</v>
      </c>
      <c r="B64" s="28" t="s">
        <v>25</v>
      </c>
      <c r="C64" s="48">
        <v>2240</v>
      </c>
      <c r="D64" s="59">
        <v>0</v>
      </c>
      <c r="E64" s="32" t="s">
        <v>22</v>
      </c>
      <c r="F64" s="34" t="s">
        <v>40</v>
      </c>
      <c r="G64" s="36" t="s">
        <v>20</v>
      </c>
    </row>
    <row r="65" spans="1:7" ht="62.25" hidden="1" customHeight="1">
      <c r="A65" s="245"/>
      <c r="B65" s="29"/>
      <c r="C65" s="49"/>
      <c r="D65" s="38" t="s">
        <v>45</v>
      </c>
      <c r="E65" s="33"/>
      <c r="F65" s="35"/>
      <c r="G65" s="37"/>
    </row>
    <row r="66" spans="1:7" ht="49.5" hidden="1" customHeight="1">
      <c r="A66" s="54" t="s">
        <v>80</v>
      </c>
      <c r="B66" s="28" t="s">
        <v>25</v>
      </c>
      <c r="C66" s="48">
        <v>2240</v>
      </c>
      <c r="D66" s="59">
        <v>0</v>
      </c>
      <c r="E66" s="45" t="s">
        <v>22</v>
      </c>
      <c r="F66" s="46" t="s">
        <v>40</v>
      </c>
      <c r="G66" s="36" t="s">
        <v>20</v>
      </c>
    </row>
    <row r="67" spans="1:7" ht="53.25" hidden="1" customHeight="1">
      <c r="A67" s="54" t="s">
        <v>81</v>
      </c>
      <c r="B67" s="29"/>
      <c r="C67" s="50"/>
      <c r="D67" s="38" t="s">
        <v>44</v>
      </c>
      <c r="E67" s="45"/>
      <c r="F67" s="46"/>
      <c r="G67" s="47"/>
    </row>
    <row r="68" spans="1:7" ht="42" hidden="1" customHeight="1">
      <c r="A68" s="55" t="s">
        <v>46</v>
      </c>
      <c r="B68" s="28" t="s">
        <v>33</v>
      </c>
      <c r="C68" s="289">
        <v>2240</v>
      </c>
      <c r="D68" s="59">
        <v>0</v>
      </c>
      <c r="E68" s="220" t="s">
        <v>22</v>
      </c>
      <c r="F68" s="217" t="s">
        <v>40</v>
      </c>
      <c r="G68" s="270" t="s">
        <v>20</v>
      </c>
    </row>
    <row r="69" spans="1:7" ht="49.5" hidden="1" customHeight="1">
      <c r="A69" s="56"/>
      <c r="B69" s="29"/>
      <c r="C69" s="290"/>
      <c r="D69" s="14" t="s">
        <v>32</v>
      </c>
      <c r="E69" s="221"/>
      <c r="F69" s="219"/>
      <c r="G69" s="271"/>
    </row>
    <row r="70" spans="1:7" ht="49.5" hidden="1" customHeight="1">
      <c r="A70" s="57" t="s">
        <v>47</v>
      </c>
      <c r="B70" s="28" t="s">
        <v>33</v>
      </c>
      <c r="C70" s="123">
        <v>2240</v>
      </c>
      <c r="D70" s="58">
        <v>0</v>
      </c>
      <c r="E70" s="45" t="s">
        <v>22</v>
      </c>
      <c r="F70" s="53" t="s">
        <v>40</v>
      </c>
      <c r="G70" s="47" t="s">
        <v>20</v>
      </c>
    </row>
    <row r="71" spans="1:7" ht="49.5" hidden="1" customHeight="1">
      <c r="A71" s="57"/>
      <c r="B71" s="52"/>
      <c r="C71" s="123"/>
      <c r="D71" s="14" t="s">
        <v>48</v>
      </c>
      <c r="E71" s="45"/>
      <c r="F71" s="53"/>
      <c r="G71" s="47"/>
    </row>
    <row r="72" spans="1:7" ht="39" customHeight="1">
      <c r="A72" s="24" t="s">
        <v>34</v>
      </c>
      <c r="B72" s="28" t="s">
        <v>25</v>
      </c>
      <c r="C72" s="215">
        <v>2240</v>
      </c>
      <c r="D72" s="119">
        <f>1520000</f>
        <v>1520000</v>
      </c>
      <c r="E72" s="220" t="s">
        <v>22</v>
      </c>
      <c r="F72" s="224" t="s">
        <v>51</v>
      </c>
      <c r="G72" s="249" t="s">
        <v>114</v>
      </c>
    </row>
    <row r="73" spans="1:7" ht="28.5" customHeight="1">
      <c r="A73" s="25"/>
      <c r="B73" s="29"/>
      <c r="C73" s="216"/>
      <c r="D73" s="131" t="s">
        <v>113</v>
      </c>
      <c r="E73" s="221"/>
      <c r="F73" s="225"/>
      <c r="G73" s="250"/>
    </row>
    <row r="74" spans="1:7" ht="49.5" customHeight="1">
      <c r="A74" s="237" t="s">
        <v>37</v>
      </c>
      <c r="B74" s="28" t="s">
        <v>36</v>
      </c>
      <c r="C74" s="215">
        <v>2240</v>
      </c>
      <c r="D74" s="119">
        <v>7000000</v>
      </c>
      <c r="E74" s="220" t="s">
        <v>22</v>
      </c>
      <c r="F74" s="217" t="s">
        <v>234</v>
      </c>
      <c r="G74" s="296" t="s">
        <v>181</v>
      </c>
    </row>
    <row r="75" spans="1:7" ht="30" customHeight="1">
      <c r="A75" s="238"/>
      <c r="B75" s="120"/>
      <c r="C75" s="216"/>
      <c r="D75" s="38" t="s">
        <v>35</v>
      </c>
      <c r="E75" s="221"/>
      <c r="F75" s="219"/>
      <c r="G75" s="297"/>
    </row>
    <row r="76" spans="1:7" ht="50.25" customHeight="1">
      <c r="A76" s="24" t="s">
        <v>52</v>
      </c>
      <c r="B76" s="28" t="s">
        <v>49</v>
      </c>
      <c r="C76" s="215">
        <v>2240</v>
      </c>
      <c r="D76" s="173">
        <v>165282.96</v>
      </c>
      <c r="E76" s="224" t="s">
        <v>50</v>
      </c>
      <c r="F76" s="217" t="s">
        <v>51</v>
      </c>
      <c r="G76" s="36" t="s">
        <v>89</v>
      </c>
    </row>
    <row r="77" spans="1:7" ht="39" customHeight="1">
      <c r="A77" s="25"/>
      <c r="B77" s="29"/>
      <c r="C77" s="216"/>
      <c r="D77" s="131" t="s">
        <v>112</v>
      </c>
      <c r="E77" s="225"/>
      <c r="F77" s="219"/>
      <c r="G77" s="37"/>
    </row>
    <row r="78" spans="1:7" ht="51" customHeight="1">
      <c r="A78" s="24" t="s">
        <v>135</v>
      </c>
      <c r="B78" s="28" t="s">
        <v>136</v>
      </c>
      <c r="C78" s="287">
        <v>2240</v>
      </c>
      <c r="D78" s="119">
        <v>103000</v>
      </c>
      <c r="E78" s="220" t="s">
        <v>137</v>
      </c>
      <c r="F78" s="217" t="s">
        <v>51</v>
      </c>
      <c r="G78" s="167" t="s">
        <v>89</v>
      </c>
    </row>
    <row r="79" spans="1:7" ht="27" customHeight="1">
      <c r="A79" s="25"/>
      <c r="B79" s="29"/>
      <c r="C79" s="288"/>
      <c r="D79" s="38" t="s">
        <v>138</v>
      </c>
      <c r="E79" s="221"/>
      <c r="F79" s="219"/>
      <c r="G79" s="168"/>
    </row>
    <row r="80" spans="1:7" ht="50.25" hidden="1" customHeight="1">
      <c r="A80" s="51" t="s">
        <v>55</v>
      </c>
      <c r="B80" s="28" t="s">
        <v>115</v>
      </c>
      <c r="C80" s="137">
        <v>2240</v>
      </c>
      <c r="D80" s="119">
        <v>0</v>
      </c>
      <c r="E80" s="130" t="s">
        <v>22</v>
      </c>
      <c r="F80" s="60" t="s">
        <v>51</v>
      </c>
      <c r="G80" s="270" t="s">
        <v>89</v>
      </c>
    </row>
    <row r="81" spans="1:7" ht="30.75" hidden="1" customHeight="1">
      <c r="A81" s="25"/>
      <c r="B81" s="29"/>
      <c r="C81" s="117"/>
      <c r="D81" s="14" t="s">
        <v>56</v>
      </c>
      <c r="E81" s="41"/>
      <c r="F81" s="40"/>
      <c r="G81" s="271"/>
    </row>
    <row r="82" spans="1:7" ht="30.75" customHeight="1">
      <c r="A82" s="24" t="s">
        <v>143</v>
      </c>
      <c r="B82" s="28" t="s">
        <v>139</v>
      </c>
      <c r="C82" s="287">
        <v>2240</v>
      </c>
      <c r="D82" s="119">
        <f>21182.4</f>
        <v>21182.400000000001</v>
      </c>
      <c r="E82" s="220" t="s">
        <v>50</v>
      </c>
      <c r="F82" s="232" t="s">
        <v>51</v>
      </c>
      <c r="G82" s="270" t="s">
        <v>102</v>
      </c>
    </row>
    <row r="83" spans="1:7" ht="30.75" customHeight="1">
      <c r="A83" s="25" t="s">
        <v>141</v>
      </c>
      <c r="B83" s="29"/>
      <c r="C83" s="288"/>
      <c r="D83" s="38" t="s">
        <v>142</v>
      </c>
      <c r="E83" s="221"/>
      <c r="F83" s="233"/>
      <c r="G83" s="271"/>
    </row>
    <row r="84" spans="1:7" ht="30.75" customHeight="1">
      <c r="A84" s="24" t="s">
        <v>144</v>
      </c>
      <c r="B84" s="280" t="s">
        <v>139</v>
      </c>
      <c r="C84" s="287">
        <v>2240</v>
      </c>
      <c r="D84" s="172">
        <f>28598.4</f>
        <v>28598.400000000001</v>
      </c>
      <c r="E84" s="220" t="s">
        <v>50</v>
      </c>
      <c r="F84" s="232" t="s">
        <v>51</v>
      </c>
      <c r="G84" s="270" t="s">
        <v>145</v>
      </c>
    </row>
    <row r="85" spans="1:7" ht="36.75" customHeight="1">
      <c r="A85" s="25"/>
      <c r="B85" s="281"/>
      <c r="C85" s="288"/>
      <c r="D85" s="38" t="s">
        <v>146</v>
      </c>
      <c r="E85" s="221"/>
      <c r="F85" s="233"/>
      <c r="G85" s="271"/>
    </row>
    <row r="86" spans="1:7" ht="38.25" customHeight="1">
      <c r="A86" s="24" t="s">
        <v>147</v>
      </c>
      <c r="B86" s="28" t="s">
        <v>139</v>
      </c>
      <c r="C86" s="287">
        <v>2240</v>
      </c>
      <c r="D86" s="172">
        <f>1152</f>
        <v>1152</v>
      </c>
      <c r="E86" s="220" t="s">
        <v>50</v>
      </c>
      <c r="F86" s="232" t="s">
        <v>51</v>
      </c>
      <c r="G86" s="249" t="s">
        <v>89</v>
      </c>
    </row>
    <row r="87" spans="1:7" ht="30.75" customHeight="1">
      <c r="A87" s="25"/>
      <c r="B87" s="29"/>
      <c r="C87" s="288"/>
      <c r="D87" s="38" t="s">
        <v>140</v>
      </c>
      <c r="E87" s="221"/>
      <c r="F87" s="233"/>
      <c r="G87" s="250"/>
    </row>
    <row r="88" spans="1:7" ht="39.75" customHeight="1">
      <c r="A88" s="51" t="s">
        <v>58</v>
      </c>
      <c r="B88" s="28" t="s">
        <v>57</v>
      </c>
      <c r="C88" s="137">
        <v>2240</v>
      </c>
      <c r="D88" s="119">
        <f>21896032.48-197750-2471060</f>
        <v>19227222.48</v>
      </c>
      <c r="E88" s="45" t="s">
        <v>50</v>
      </c>
      <c r="F88" s="273" t="s">
        <v>51</v>
      </c>
      <c r="G88" s="270" t="s">
        <v>89</v>
      </c>
    </row>
    <row r="89" spans="1:7" ht="42" customHeight="1">
      <c r="A89" s="25"/>
      <c r="B89" s="29"/>
      <c r="C89" s="117"/>
      <c r="D89" s="131" t="s">
        <v>255</v>
      </c>
      <c r="E89" s="41"/>
      <c r="F89" s="275"/>
      <c r="G89" s="271"/>
    </row>
    <row r="90" spans="1:7" ht="39" customHeight="1">
      <c r="A90" s="51" t="s">
        <v>59</v>
      </c>
      <c r="B90" s="28" t="s">
        <v>60</v>
      </c>
      <c r="C90" s="123">
        <v>2240</v>
      </c>
      <c r="D90" s="119">
        <f>734400+200880</f>
        <v>935280</v>
      </c>
      <c r="E90" s="45" t="s">
        <v>50</v>
      </c>
      <c r="F90" s="275" t="s">
        <v>51</v>
      </c>
      <c r="G90" s="270" t="s">
        <v>89</v>
      </c>
    </row>
    <row r="91" spans="1:7" ht="36" customHeight="1">
      <c r="A91" s="25"/>
      <c r="B91" s="29"/>
      <c r="C91" s="124"/>
      <c r="D91" s="131" t="s">
        <v>256</v>
      </c>
      <c r="E91" s="35"/>
      <c r="F91" s="274"/>
      <c r="G91" s="271"/>
    </row>
    <row r="92" spans="1:7" ht="42" customHeight="1">
      <c r="A92" s="206" t="s">
        <v>249</v>
      </c>
      <c r="B92" s="28" t="s">
        <v>25</v>
      </c>
      <c r="C92" s="137"/>
      <c r="D92" s="213">
        <v>120060</v>
      </c>
      <c r="E92" s="130" t="s">
        <v>248</v>
      </c>
      <c r="F92" s="275" t="s">
        <v>51</v>
      </c>
      <c r="G92" s="270" t="s">
        <v>89</v>
      </c>
    </row>
    <row r="93" spans="1:7" ht="25.5" customHeight="1">
      <c r="A93" s="175"/>
      <c r="B93" s="29"/>
      <c r="C93" s="117">
        <v>2240</v>
      </c>
      <c r="D93" s="214" t="s">
        <v>250</v>
      </c>
      <c r="E93" s="211"/>
      <c r="F93" s="274"/>
      <c r="G93" s="271"/>
    </row>
    <row r="94" spans="1:7" ht="25.5" customHeight="1">
      <c r="A94" s="204" t="s">
        <v>251</v>
      </c>
      <c r="B94" s="28" t="s">
        <v>25</v>
      </c>
      <c r="C94" s="162">
        <v>2240</v>
      </c>
      <c r="D94" s="213">
        <v>240120</v>
      </c>
      <c r="E94" s="130" t="s">
        <v>248</v>
      </c>
      <c r="F94" s="275" t="s">
        <v>51</v>
      </c>
      <c r="G94" s="270" t="s">
        <v>89</v>
      </c>
    </row>
    <row r="95" spans="1:7" ht="25.5" customHeight="1">
      <c r="A95" s="175"/>
      <c r="B95" s="29"/>
      <c r="C95" s="117"/>
      <c r="D95" s="214" t="s">
        <v>252</v>
      </c>
      <c r="E95" s="211"/>
      <c r="F95" s="274"/>
      <c r="G95" s="271"/>
    </row>
    <row r="96" spans="1:7" ht="25.5" customHeight="1">
      <c r="A96" s="234" t="s">
        <v>254</v>
      </c>
      <c r="B96" s="28" t="s">
        <v>25</v>
      </c>
      <c r="C96" s="162">
        <v>2240</v>
      </c>
      <c r="D96" s="213">
        <v>1910000</v>
      </c>
      <c r="E96" s="130" t="s">
        <v>248</v>
      </c>
      <c r="F96" s="275" t="s">
        <v>51</v>
      </c>
      <c r="G96" s="270" t="s">
        <v>89</v>
      </c>
    </row>
    <row r="97" spans="1:7" ht="66.75" customHeight="1">
      <c r="A97" s="235"/>
      <c r="B97" s="29"/>
      <c r="C97" s="117"/>
      <c r="D97" s="143" t="s">
        <v>253</v>
      </c>
      <c r="E97" s="35"/>
      <c r="F97" s="274"/>
      <c r="G97" s="271"/>
    </row>
    <row r="98" spans="1:7" ht="47.25" customHeight="1">
      <c r="A98" s="165" t="s">
        <v>133</v>
      </c>
      <c r="B98" s="52" t="s">
        <v>60</v>
      </c>
      <c r="C98" s="137">
        <v>2240</v>
      </c>
      <c r="D98" s="212">
        <v>6500</v>
      </c>
      <c r="E98" s="45" t="s">
        <v>50</v>
      </c>
      <c r="F98" s="224" t="s">
        <v>40</v>
      </c>
      <c r="G98" s="249" t="s">
        <v>89</v>
      </c>
    </row>
    <row r="99" spans="1:7" ht="32.25" customHeight="1">
      <c r="A99" s="165"/>
      <c r="B99" s="52"/>
      <c r="C99" s="166"/>
      <c r="D99" s="38" t="s">
        <v>134</v>
      </c>
      <c r="E99" s="41"/>
      <c r="F99" s="225"/>
      <c r="G99" s="272"/>
    </row>
    <row r="100" spans="1:7" ht="48" hidden="1" customHeight="1">
      <c r="A100" s="55" t="s">
        <v>61</v>
      </c>
      <c r="B100" s="28" t="s">
        <v>53</v>
      </c>
      <c r="C100" s="125">
        <v>2240</v>
      </c>
      <c r="D100" s="109">
        <v>0</v>
      </c>
      <c r="E100" s="51" t="s">
        <v>22</v>
      </c>
      <c r="F100" s="44" t="s">
        <v>51</v>
      </c>
      <c r="G100" s="30" t="s">
        <v>20</v>
      </c>
    </row>
    <row r="101" spans="1:7" ht="51.75" hidden="1" customHeight="1">
      <c r="A101" s="56"/>
      <c r="B101" s="29"/>
      <c r="C101" s="124"/>
      <c r="D101" s="38" t="s">
        <v>62</v>
      </c>
      <c r="E101" s="25"/>
      <c r="F101" s="61"/>
      <c r="G101" s="13"/>
    </row>
    <row r="102" spans="1:7" ht="48" hidden="1" customHeight="1">
      <c r="A102" s="55" t="s">
        <v>63</v>
      </c>
      <c r="B102" s="28" t="s">
        <v>53</v>
      </c>
      <c r="C102" s="123">
        <v>2240</v>
      </c>
      <c r="D102" s="109">
        <v>0</v>
      </c>
      <c r="E102" s="51" t="s">
        <v>22</v>
      </c>
      <c r="F102" s="44" t="s">
        <v>51</v>
      </c>
      <c r="G102" s="30" t="s">
        <v>20</v>
      </c>
    </row>
    <row r="103" spans="1:7" ht="54" hidden="1" customHeight="1">
      <c r="A103" s="56"/>
      <c r="B103" s="29"/>
      <c r="C103" s="124"/>
      <c r="D103" s="38" t="s">
        <v>64</v>
      </c>
      <c r="E103" s="25"/>
      <c r="F103" s="61"/>
      <c r="G103" s="13"/>
    </row>
    <row r="104" spans="1:7" ht="54" hidden="1" customHeight="1">
      <c r="A104" s="55" t="s">
        <v>78</v>
      </c>
      <c r="B104" s="28" t="s">
        <v>53</v>
      </c>
      <c r="C104" s="123">
        <v>2240</v>
      </c>
      <c r="D104" s="109">
        <v>0</v>
      </c>
      <c r="E104" s="51" t="s">
        <v>22</v>
      </c>
      <c r="F104" s="44" t="s">
        <v>51</v>
      </c>
      <c r="G104" s="30" t="s">
        <v>20</v>
      </c>
    </row>
    <row r="105" spans="1:7" ht="54" hidden="1" customHeight="1">
      <c r="A105" s="57"/>
      <c r="B105" s="52"/>
      <c r="C105" s="123"/>
      <c r="D105" s="38" t="s">
        <v>64</v>
      </c>
      <c r="E105" s="51"/>
      <c r="F105" s="44"/>
      <c r="G105" s="66"/>
    </row>
    <row r="106" spans="1:7" ht="55.5" hidden="1" customHeight="1">
      <c r="A106" s="55" t="s">
        <v>66</v>
      </c>
      <c r="B106" s="28" t="s">
        <v>65</v>
      </c>
      <c r="C106" s="125">
        <v>2240</v>
      </c>
      <c r="D106" s="109">
        <v>0</v>
      </c>
      <c r="E106" s="24" t="s">
        <v>22</v>
      </c>
      <c r="F106" s="34" t="s">
        <v>54</v>
      </c>
      <c r="G106" s="249" t="s">
        <v>89</v>
      </c>
    </row>
    <row r="107" spans="1:7" ht="22.5" hidden="1" customHeight="1">
      <c r="A107" s="56"/>
      <c r="B107" s="29"/>
      <c r="C107" s="135"/>
      <c r="D107" s="131" t="s">
        <v>67</v>
      </c>
      <c r="E107" s="25"/>
      <c r="F107" s="35"/>
      <c r="G107" s="250"/>
    </row>
    <row r="108" spans="1:7" ht="54" customHeight="1">
      <c r="A108" s="241" t="s">
        <v>130</v>
      </c>
      <c r="B108" s="28" t="s">
        <v>57</v>
      </c>
      <c r="C108" s="162">
        <v>2240</v>
      </c>
      <c r="D108" s="109">
        <v>1500</v>
      </c>
      <c r="E108" s="220" t="s">
        <v>132</v>
      </c>
      <c r="F108" s="224" t="s">
        <v>51</v>
      </c>
      <c r="G108" s="249" t="s">
        <v>89</v>
      </c>
    </row>
    <row r="109" spans="1:7" ht="29.25" customHeight="1">
      <c r="A109" s="242"/>
      <c r="B109" s="29"/>
      <c r="C109" s="164"/>
      <c r="D109" s="65" t="s">
        <v>131</v>
      </c>
      <c r="E109" s="221"/>
      <c r="F109" s="225"/>
      <c r="G109" s="272"/>
    </row>
    <row r="110" spans="1:7" ht="41.25" customHeight="1">
      <c r="A110" s="121" t="s">
        <v>79</v>
      </c>
      <c r="B110" s="28" t="s">
        <v>57</v>
      </c>
      <c r="C110" s="123">
        <v>2240</v>
      </c>
      <c r="D110" s="109">
        <v>200000</v>
      </c>
      <c r="E110" s="45" t="s">
        <v>50</v>
      </c>
      <c r="F110" s="224" t="s">
        <v>51</v>
      </c>
      <c r="G110" s="249" t="s">
        <v>89</v>
      </c>
    </row>
    <row r="111" spans="1:7" ht="26.25" customHeight="1">
      <c r="A111" s="121"/>
      <c r="B111" s="52"/>
      <c r="C111" s="136"/>
      <c r="D111" s="38" t="s">
        <v>111</v>
      </c>
      <c r="E111" s="41"/>
      <c r="F111" s="225"/>
      <c r="G111" s="272"/>
    </row>
    <row r="112" spans="1:7" ht="61.5" customHeight="1">
      <c r="A112" s="24" t="s">
        <v>223</v>
      </c>
      <c r="B112" s="28" t="s">
        <v>57</v>
      </c>
      <c r="C112" s="125">
        <v>2240</v>
      </c>
      <c r="D112" s="109">
        <v>496535.76</v>
      </c>
      <c r="E112" s="45" t="s">
        <v>50</v>
      </c>
      <c r="F112" s="224" t="s">
        <v>51</v>
      </c>
      <c r="G112" s="249" t="s">
        <v>89</v>
      </c>
    </row>
    <row r="113" spans="1:9" ht="37.5" customHeight="1">
      <c r="A113" s="25"/>
      <c r="B113" s="29"/>
      <c r="C113" s="63"/>
      <c r="D113" s="122" t="s">
        <v>110</v>
      </c>
      <c r="E113" s="41"/>
      <c r="F113" s="225"/>
      <c r="G113" s="272"/>
    </row>
    <row r="114" spans="1:9" ht="54" customHeight="1">
      <c r="A114" s="298" t="s">
        <v>232</v>
      </c>
      <c r="B114" s="28" t="s">
        <v>213</v>
      </c>
      <c r="C114" s="285">
        <v>2240</v>
      </c>
      <c r="D114" s="172">
        <v>4836</v>
      </c>
      <c r="E114" s="220" t="s">
        <v>210</v>
      </c>
      <c r="F114" s="232" t="s">
        <v>51</v>
      </c>
      <c r="G114" s="270" t="s">
        <v>102</v>
      </c>
    </row>
    <row r="115" spans="1:9" ht="38.25" customHeight="1">
      <c r="A115" s="299"/>
      <c r="B115" s="29"/>
      <c r="C115" s="286"/>
      <c r="D115" s="38" t="s">
        <v>214</v>
      </c>
      <c r="E115" s="221"/>
      <c r="F115" s="233"/>
      <c r="G115" s="271"/>
    </row>
    <row r="116" spans="1:9" ht="33.75" customHeight="1">
      <c r="A116" s="203" t="s">
        <v>237</v>
      </c>
      <c r="B116" s="28" t="s">
        <v>213</v>
      </c>
      <c r="C116" s="285">
        <v>2240</v>
      </c>
      <c r="D116" s="172">
        <v>1200</v>
      </c>
      <c r="E116" s="220" t="s">
        <v>210</v>
      </c>
      <c r="F116" s="232" t="s">
        <v>51</v>
      </c>
      <c r="G116" s="270" t="s">
        <v>89</v>
      </c>
    </row>
    <row r="117" spans="1:9" ht="29.25" customHeight="1">
      <c r="A117" s="175"/>
      <c r="B117" s="29"/>
      <c r="C117" s="286"/>
      <c r="D117" s="131" t="s">
        <v>215</v>
      </c>
      <c r="E117" s="221"/>
      <c r="F117" s="233"/>
      <c r="G117" s="271"/>
    </row>
    <row r="118" spans="1:9" ht="29.25" customHeight="1">
      <c r="A118" s="204" t="s">
        <v>216</v>
      </c>
      <c r="B118" s="205" t="s">
        <v>217</v>
      </c>
      <c r="C118" s="215">
        <v>2240</v>
      </c>
      <c r="D118" s="172">
        <v>197000</v>
      </c>
      <c r="E118" s="220" t="s">
        <v>246</v>
      </c>
      <c r="F118" s="232" t="s">
        <v>40</v>
      </c>
      <c r="G118" s="270" t="s">
        <v>89</v>
      </c>
    </row>
    <row r="119" spans="1:9" ht="29.25" customHeight="1">
      <c r="A119" s="175"/>
      <c r="B119" s="29"/>
      <c r="C119" s="216"/>
      <c r="D119" s="38" t="s">
        <v>218</v>
      </c>
      <c r="E119" s="221"/>
      <c r="F119" s="233"/>
      <c r="G119" s="271"/>
    </row>
    <row r="120" spans="1:9" ht="49.5" customHeight="1">
      <c r="A120" s="51" t="s">
        <v>55</v>
      </c>
      <c r="B120" s="28" t="s">
        <v>115</v>
      </c>
      <c r="C120" s="137">
        <v>2240</v>
      </c>
      <c r="D120" s="119">
        <v>3180</v>
      </c>
      <c r="E120" s="220" t="s">
        <v>210</v>
      </c>
      <c r="F120" s="60" t="s">
        <v>51</v>
      </c>
      <c r="G120" s="270" t="s">
        <v>89</v>
      </c>
    </row>
    <row r="121" spans="1:9" ht="29.25" customHeight="1">
      <c r="A121" s="25"/>
      <c r="B121" s="29"/>
      <c r="C121" s="117"/>
      <c r="D121" s="38" t="s">
        <v>56</v>
      </c>
      <c r="E121" s="221"/>
      <c r="F121" s="40"/>
      <c r="G121" s="271"/>
    </row>
    <row r="122" spans="1:9" ht="47.25" customHeight="1">
      <c r="A122" s="206" t="s">
        <v>219</v>
      </c>
      <c r="B122" s="207" t="s">
        <v>220</v>
      </c>
      <c r="C122" s="162">
        <v>2240</v>
      </c>
      <c r="D122" s="193">
        <v>5000</v>
      </c>
      <c r="E122" s="220" t="s">
        <v>210</v>
      </c>
      <c r="F122" s="232" t="s">
        <v>54</v>
      </c>
      <c r="G122" s="270" t="s">
        <v>89</v>
      </c>
    </row>
    <row r="123" spans="1:9" ht="29.25" customHeight="1">
      <c r="A123" s="206"/>
      <c r="B123" s="208"/>
      <c r="C123" s="117"/>
      <c r="D123" s="38" t="s">
        <v>221</v>
      </c>
      <c r="E123" s="221"/>
      <c r="F123" s="233"/>
      <c r="G123" s="271"/>
    </row>
    <row r="124" spans="1:9" ht="29.25" customHeight="1">
      <c r="A124" s="84" t="s">
        <v>66</v>
      </c>
      <c r="B124" s="28" t="s">
        <v>65</v>
      </c>
      <c r="C124" s="202">
        <v>2240</v>
      </c>
      <c r="D124" s="109">
        <f>23000+103500+70000+1250</f>
        <v>197750</v>
      </c>
      <c r="E124" s="178" t="s">
        <v>189</v>
      </c>
      <c r="F124" s="34" t="s">
        <v>40</v>
      </c>
      <c r="G124" s="249" t="s">
        <v>89</v>
      </c>
    </row>
    <row r="125" spans="1:9" ht="29.25" customHeight="1">
      <c r="A125" s="61"/>
      <c r="B125" s="29"/>
      <c r="C125" s="209"/>
      <c r="D125" s="122" t="s">
        <v>222</v>
      </c>
      <c r="E125" s="41"/>
      <c r="F125" s="35"/>
      <c r="G125" s="250"/>
    </row>
    <row r="126" spans="1:9" ht="27" customHeight="1">
      <c r="A126" s="64" t="s">
        <v>24</v>
      </c>
      <c r="B126" s="23"/>
      <c r="C126" s="20"/>
      <c r="D126" s="21">
        <f>D72+D74+D76+D78+D82+D84+D86+D88+D90+D98+D108+D110+D112+D114+D116+D118+D120+D122+D124+D92+D94+D96</f>
        <v>32385400.000000004</v>
      </c>
      <c r="E126" s="20"/>
      <c r="F126" s="20"/>
      <c r="G126" s="20"/>
      <c r="H126" s="163">
        <f>D126+[1]Лист1!$D$55</f>
        <v>32385400.000000004</v>
      </c>
      <c r="I126" s="144">
        <v>32385400</v>
      </c>
    </row>
    <row r="127" spans="1:9" ht="27" customHeight="1">
      <c r="A127" s="108" t="s">
        <v>224</v>
      </c>
      <c r="B127" s="282" t="s">
        <v>68</v>
      </c>
      <c r="C127" s="217">
        <v>3110</v>
      </c>
      <c r="D127" s="109">
        <v>6453000</v>
      </c>
      <c r="E127" s="224" t="s">
        <v>238</v>
      </c>
      <c r="F127" s="224" t="s">
        <v>235</v>
      </c>
      <c r="G127" s="249" t="s">
        <v>89</v>
      </c>
      <c r="H127" s="163"/>
      <c r="I127" s="144"/>
    </row>
    <row r="128" spans="1:9" ht="27" customHeight="1">
      <c r="A128" s="210"/>
      <c r="B128" s="283"/>
      <c r="C128" s="218"/>
      <c r="D128" s="132" t="s">
        <v>70</v>
      </c>
      <c r="E128" s="240"/>
      <c r="F128" s="240"/>
      <c r="G128" s="272"/>
      <c r="H128" s="163"/>
      <c r="I128" s="144"/>
    </row>
    <row r="129" spans="1:8" ht="28.5" customHeight="1">
      <c r="A129" s="108" t="s">
        <v>225</v>
      </c>
      <c r="B129" s="283"/>
      <c r="C129" s="218"/>
      <c r="D129" s="109">
        <f>3988108.95</f>
        <v>3988108.95</v>
      </c>
      <c r="E129" s="240"/>
      <c r="F129" s="240"/>
      <c r="G129" s="272"/>
    </row>
    <row r="130" spans="1:8" ht="35.25" customHeight="1">
      <c r="A130" s="110"/>
      <c r="B130" s="283"/>
      <c r="C130" s="218"/>
      <c r="D130" s="132" t="s">
        <v>109</v>
      </c>
      <c r="E130" s="240"/>
      <c r="F130" s="240"/>
      <c r="G130" s="272"/>
    </row>
    <row r="131" spans="1:8" ht="30" customHeight="1">
      <c r="A131" s="111" t="s">
        <v>226</v>
      </c>
      <c r="B131" s="283"/>
      <c r="C131" s="218"/>
      <c r="D131" s="109">
        <f>4434672</f>
        <v>4434672</v>
      </c>
      <c r="E131" s="240"/>
      <c r="F131" s="240"/>
      <c r="G131" s="272"/>
    </row>
    <row r="132" spans="1:8" ht="36.75" customHeight="1">
      <c r="A132" s="112"/>
      <c r="B132" s="283"/>
      <c r="C132" s="218"/>
      <c r="D132" s="133" t="s">
        <v>108</v>
      </c>
      <c r="E132" s="240"/>
      <c r="F132" s="240"/>
      <c r="G132" s="272"/>
    </row>
    <row r="133" spans="1:8" ht="26.25" customHeight="1">
      <c r="A133" s="111" t="s">
        <v>227</v>
      </c>
      <c r="B133" s="283"/>
      <c r="C133" s="218"/>
      <c r="D133" s="109">
        <v>13601246.4</v>
      </c>
      <c r="E133" s="240"/>
      <c r="F133" s="240"/>
      <c r="G133" s="272"/>
    </row>
    <row r="134" spans="1:8" ht="33.75" customHeight="1">
      <c r="A134" s="112"/>
      <c r="B134" s="283"/>
      <c r="C134" s="218"/>
      <c r="D134" s="133" t="s">
        <v>107</v>
      </c>
      <c r="E134" s="240"/>
      <c r="F134" s="240"/>
      <c r="G134" s="272"/>
    </row>
    <row r="135" spans="1:8" ht="26.25" customHeight="1">
      <c r="A135" s="111" t="s">
        <v>228</v>
      </c>
      <c r="B135" s="283"/>
      <c r="C135" s="218"/>
      <c r="D135" s="109">
        <f>4019652</f>
        <v>4019652</v>
      </c>
      <c r="E135" s="240"/>
      <c r="F135" s="240"/>
      <c r="G135" s="272"/>
    </row>
    <row r="136" spans="1:8" ht="34.5" customHeight="1">
      <c r="A136" s="112"/>
      <c r="B136" s="284"/>
      <c r="C136" s="219"/>
      <c r="D136" s="132" t="s">
        <v>106</v>
      </c>
      <c r="E136" s="225"/>
      <c r="F136" s="225"/>
      <c r="G136" s="250"/>
      <c r="H136" s="27">
        <f>D127+D129+D131+D133+D135</f>
        <v>32496679.350000001</v>
      </c>
    </row>
    <row r="137" spans="1:8" ht="25.5" customHeight="1">
      <c r="A137" s="113" t="s">
        <v>85</v>
      </c>
      <c r="B137" s="280" t="s">
        <v>86</v>
      </c>
      <c r="C137" s="134">
        <v>3110</v>
      </c>
      <c r="D137" s="109">
        <f>2250000+2325425+1520000</f>
        <v>6095425</v>
      </c>
      <c r="E137" s="46" t="s">
        <v>22</v>
      </c>
      <c r="F137" s="273" t="s">
        <v>54</v>
      </c>
      <c r="G137" s="249" t="s">
        <v>89</v>
      </c>
    </row>
    <row r="138" spans="1:8" ht="36" customHeight="1">
      <c r="A138" s="113"/>
      <c r="B138" s="281"/>
      <c r="C138" s="134"/>
      <c r="D138" s="131" t="s">
        <v>168</v>
      </c>
      <c r="E138" s="46" t="s">
        <v>239</v>
      </c>
      <c r="F138" s="274"/>
      <c r="G138" s="250"/>
    </row>
    <row r="139" spans="1:8" ht="21" customHeight="1">
      <c r="A139" s="108" t="s">
        <v>72</v>
      </c>
      <c r="B139" s="280" t="s">
        <v>71</v>
      </c>
      <c r="C139" s="264">
        <v>3110</v>
      </c>
      <c r="D139" s="109">
        <v>6750000</v>
      </c>
      <c r="E139" s="273" t="s">
        <v>240</v>
      </c>
      <c r="F139" s="273" t="s">
        <v>235</v>
      </c>
      <c r="G139" s="249" t="s">
        <v>89</v>
      </c>
    </row>
    <row r="140" spans="1:8" ht="28.5" customHeight="1">
      <c r="A140" s="118"/>
      <c r="B140" s="281"/>
      <c r="C140" s="265"/>
      <c r="D140" s="131" t="s">
        <v>73</v>
      </c>
      <c r="E140" s="274"/>
      <c r="F140" s="274"/>
      <c r="G140" s="250"/>
    </row>
    <row r="141" spans="1:8" ht="27" customHeight="1">
      <c r="A141" s="113" t="s">
        <v>74</v>
      </c>
      <c r="B141" s="280" t="s">
        <v>75</v>
      </c>
      <c r="C141" s="134">
        <v>3110</v>
      </c>
      <c r="D141" s="109">
        <v>3960000</v>
      </c>
      <c r="E141" s="60" t="s">
        <v>22</v>
      </c>
      <c r="F141" s="60" t="s">
        <v>54</v>
      </c>
      <c r="G141" s="249" t="s">
        <v>89</v>
      </c>
    </row>
    <row r="142" spans="1:8" ht="26.25" customHeight="1">
      <c r="A142" s="112"/>
      <c r="B142" s="281"/>
      <c r="C142" s="134"/>
      <c r="D142" s="131" t="s">
        <v>76</v>
      </c>
      <c r="E142" s="40" t="s">
        <v>239</v>
      </c>
      <c r="F142" s="40"/>
      <c r="G142" s="250"/>
    </row>
    <row r="143" spans="1:8" ht="27" customHeight="1">
      <c r="A143" s="113" t="s">
        <v>83</v>
      </c>
      <c r="B143" s="280" t="s">
        <v>77</v>
      </c>
      <c r="C143" s="87">
        <v>3110</v>
      </c>
      <c r="D143" s="109">
        <v>6128320.6500000004</v>
      </c>
      <c r="E143" s="60" t="s">
        <v>22</v>
      </c>
      <c r="F143" s="60" t="s">
        <v>54</v>
      </c>
      <c r="G143" s="249" t="s">
        <v>89</v>
      </c>
    </row>
    <row r="144" spans="1:8" ht="41.25" customHeight="1">
      <c r="A144" s="112"/>
      <c r="B144" s="281"/>
      <c r="C144" s="88"/>
      <c r="D144" s="131" t="s">
        <v>105</v>
      </c>
      <c r="E144" s="60" t="s">
        <v>239</v>
      </c>
      <c r="F144" s="60"/>
      <c r="G144" s="250"/>
    </row>
    <row r="145" spans="1:9" ht="27" customHeight="1">
      <c r="A145" s="113" t="s">
        <v>69</v>
      </c>
      <c r="B145" s="280" t="s">
        <v>86</v>
      </c>
      <c r="C145" s="134">
        <v>3110</v>
      </c>
      <c r="D145" s="109">
        <v>31500000</v>
      </c>
      <c r="E145" s="39" t="s">
        <v>22</v>
      </c>
      <c r="F145" s="39" t="s">
        <v>54</v>
      </c>
      <c r="G145" s="249" t="s">
        <v>89</v>
      </c>
    </row>
    <row r="146" spans="1:9" ht="26.25" customHeight="1">
      <c r="A146" s="113"/>
      <c r="B146" s="281"/>
      <c r="C146" s="134"/>
      <c r="D146" s="131" t="s">
        <v>104</v>
      </c>
      <c r="E146" s="40" t="s">
        <v>239</v>
      </c>
      <c r="F146" s="40"/>
      <c r="G146" s="250"/>
    </row>
    <row r="147" spans="1:9" ht="34.5" customHeight="1">
      <c r="A147" s="111" t="s">
        <v>230</v>
      </c>
      <c r="B147" s="280" t="s">
        <v>229</v>
      </c>
      <c r="C147" s="114">
        <v>3110</v>
      </c>
      <c r="D147" s="109">
        <v>154575</v>
      </c>
      <c r="E147" s="39" t="s">
        <v>22</v>
      </c>
      <c r="F147" s="60" t="s">
        <v>54</v>
      </c>
      <c r="G147" s="249" t="s">
        <v>89</v>
      </c>
    </row>
    <row r="148" spans="1:9" ht="42" customHeight="1">
      <c r="A148" s="112"/>
      <c r="B148" s="281"/>
      <c r="C148" s="114"/>
      <c r="D148" s="38" t="s">
        <v>169</v>
      </c>
      <c r="E148" s="60"/>
      <c r="F148" s="60"/>
      <c r="G148" s="250"/>
    </row>
    <row r="149" spans="1:9" ht="28.5" customHeight="1">
      <c r="A149" s="237" t="s">
        <v>84</v>
      </c>
      <c r="B149" s="28" t="s">
        <v>68</v>
      </c>
      <c r="C149" s="215">
        <v>3110</v>
      </c>
      <c r="D149" s="115">
        <v>12915000</v>
      </c>
      <c r="E149" s="232" t="s">
        <v>238</v>
      </c>
      <c r="F149" s="273" t="s">
        <v>54</v>
      </c>
      <c r="G149" s="7" t="s">
        <v>89</v>
      </c>
    </row>
    <row r="150" spans="1:9" ht="40.5" customHeight="1">
      <c r="A150" s="238"/>
      <c r="B150" s="116"/>
      <c r="C150" s="216"/>
      <c r="D150" s="143" t="s">
        <v>103</v>
      </c>
      <c r="E150" s="233"/>
      <c r="F150" s="274"/>
      <c r="G150" s="13"/>
    </row>
    <row r="151" spans="1:9" ht="27.75" customHeight="1">
      <c r="A151" s="23" t="s">
        <v>23</v>
      </c>
      <c r="B151" s="22"/>
      <c r="C151" s="20"/>
      <c r="D151" s="21">
        <f>D129+D131+D133+D135+D137+D139+D141+D143+D145+D149+D147+D127</f>
        <v>100000000</v>
      </c>
      <c r="E151" s="20"/>
      <c r="F151" s="20"/>
      <c r="G151" s="20"/>
      <c r="H151" s="163">
        <f>D151</f>
        <v>100000000</v>
      </c>
      <c r="I151" s="144">
        <v>100000000</v>
      </c>
    </row>
    <row r="152" spans="1:9" ht="63.75" customHeight="1">
      <c r="A152" s="24" t="s">
        <v>149</v>
      </c>
      <c r="B152" s="42" t="s">
        <v>177</v>
      </c>
      <c r="C152" s="278">
        <v>3122</v>
      </c>
      <c r="D152" s="176">
        <v>1300000</v>
      </c>
      <c r="E152" s="232" t="s">
        <v>164</v>
      </c>
      <c r="F152" s="217" t="s">
        <v>51</v>
      </c>
      <c r="G152" s="7" t="s">
        <v>89</v>
      </c>
    </row>
    <row r="153" spans="1:9" ht="27.75" customHeight="1">
      <c r="A153" s="25"/>
      <c r="B153" s="107"/>
      <c r="C153" s="279"/>
      <c r="D153" s="161" t="s">
        <v>151</v>
      </c>
      <c r="E153" s="233"/>
      <c r="F153" s="219"/>
      <c r="G153" s="13"/>
    </row>
    <row r="154" spans="1:9" ht="51.75" customHeight="1">
      <c r="A154" s="51" t="s">
        <v>148</v>
      </c>
      <c r="B154" s="42" t="s">
        <v>179</v>
      </c>
      <c r="C154" s="114">
        <v>3122</v>
      </c>
      <c r="D154" s="176">
        <v>20650000</v>
      </c>
      <c r="E154" s="232" t="s">
        <v>22</v>
      </c>
      <c r="F154" s="53" t="s">
        <v>51</v>
      </c>
      <c r="G154" s="7" t="s">
        <v>89</v>
      </c>
    </row>
    <row r="155" spans="1:9" ht="38.25" customHeight="1">
      <c r="A155" s="160"/>
      <c r="B155" s="52"/>
      <c r="C155" s="114"/>
      <c r="D155" s="8" t="s">
        <v>152</v>
      </c>
      <c r="E155" s="233"/>
      <c r="F155" s="53"/>
      <c r="G155" s="147"/>
    </row>
    <row r="156" spans="1:9" ht="66" customHeight="1">
      <c r="A156" s="24" t="s">
        <v>150</v>
      </c>
      <c r="B156" s="42" t="s">
        <v>165</v>
      </c>
      <c r="C156" s="276">
        <v>3122</v>
      </c>
      <c r="D156" s="176">
        <v>2590000</v>
      </c>
      <c r="E156" s="232" t="s">
        <v>22</v>
      </c>
      <c r="F156" s="232" t="s">
        <v>51</v>
      </c>
      <c r="G156" s="232" t="s">
        <v>180</v>
      </c>
    </row>
    <row r="157" spans="1:9" ht="35.25" customHeight="1">
      <c r="A157" s="25"/>
      <c r="B157" s="106"/>
      <c r="C157" s="277"/>
      <c r="D157" s="161" t="s">
        <v>154</v>
      </c>
      <c r="E157" s="233"/>
      <c r="F157" s="233"/>
      <c r="G157" s="233"/>
    </row>
    <row r="158" spans="1:9" ht="53.25" customHeight="1">
      <c r="A158" s="108" t="s">
        <v>153</v>
      </c>
      <c r="B158" s="42" t="s">
        <v>166</v>
      </c>
      <c r="C158" s="276">
        <v>3122</v>
      </c>
      <c r="D158" s="176">
        <v>850000</v>
      </c>
      <c r="E158" s="232" t="s">
        <v>164</v>
      </c>
      <c r="F158" s="232" t="s">
        <v>51</v>
      </c>
      <c r="G158" s="232" t="s">
        <v>102</v>
      </c>
    </row>
    <row r="159" spans="1:9" ht="27.75" customHeight="1">
      <c r="A159" s="118"/>
      <c r="B159" s="43"/>
      <c r="C159" s="277"/>
      <c r="D159" s="161" t="s">
        <v>155</v>
      </c>
      <c r="E159" s="233"/>
      <c r="F159" s="233"/>
      <c r="G159" s="233"/>
    </row>
    <row r="160" spans="1:9" ht="82.5" customHeight="1">
      <c r="A160" s="108" t="s">
        <v>158</v>
      </c>
      <c r="B160" s="42" t="s">
        <v>241</v>
      </c>
      <c r="C160" s="276">
        <v>3122</v>
      </c>
      <c r="D160" s="176">
        <v>27000</v>
      </c>
      <c r="E160" s="232" t="s">
        <v>178</v>
      </c>
      <c r="F160" s="232" t="s">
        <v>51</v>
      </c>
      <c r="G160" s="232" t="s">
        <v>102</v>
      </c>
    </row>
    <row r="161" spans="1:9" ht="27" customHeight="1">
      <c r="A161" s="118"/>
      <c r="B161" s="106"/>
      <c r="C161" s="277"/>
      <c r="D161" s="161" t="s">
        <v>156</v>
      </c>
      <c r="E161" s="233"/>
      <c r="F161" s="233"/>
      <c r="G161" s="233"/>
    </row>
    <row r="162" spans="1:9" ht="83.25" customHeight="1">
      <c r="A162" s="108" t="s">
        <v>157</v>
      </c>
      <c r="B162" s="42" t="s">
        <v>161</v>
      </c>
      <c r="C162" s="276">
        <v>3122</v>
      </c>
      <c r="D162" s="176">
        <v>67500</v>
      </c>
      <c r="E162" s="232" t="s">
        <v>178</v>
      </c>
      <c r="F162" s="232" t="s">
        <v>51</v>
      </c>
      <c r="G162" s="232" t="s">
        <v>102</v>
      </c>
    </row>
    <row r="163" spans="1:9" ht="26.25" customHeight="1">
      <c r="A163" s="175"/>
      <c r="B163" s="106"/>
      <c r="C163" s="277"/>
      <c r="D163" s="161" t="s">
        <v>160</v>
      </c>
      <c r="E163" s="233"/>
      <c r="F163" s="233"/>
      <c r="G163" s="233"/>
    </row>
    <row r="164" spans="1:9" ht="64.5" customHeight="1">
      <c r="A164" s="108" t="s">
        <v>162</v>
      </c>
      <c r="B164" s="42" t="s">
        <v>163</v>
      </c>
      <c r="C164" s="276">
        <v>3122</v>
      </c>
      <c r="D164" s="176">
        <v>15500</v>
      </c>
      <c r="E164" s="232" t="s">
        <v>164</v>
      </c>
      <c r="F164" s="232" t="s">
        <v>51</v>
      </c>
      <c r="G164" s="232" t="s">
        <v>102</v>
      </c>
    </row>
    <row r="165" spans="1:9" ht="30.75" customHeight="1">
      <c r="A165" s="175"/>
      <c r="B165" s="106"/>
      <c r="C165" s="277"/>
      <c r="D165" s="161" t="s">
        <v>159</v>
      </c>
      <c r="E165" s="233"/>
      <c r="F165" s="233"/>
      <c r="G165" s="233"/>
    </row>
    <row r="166" spans="1:9" ht="35.25" customHeight="1">
      <c r="A166" s="105" t="s">
        <v>101</v>
      </c>
      <c r="B166" s="104"/>
      <c r="C166" s="103"/>
      <c r="D166" s="83">
        <f>D152+D154+D156+D158+D160+D162+D164</f>
        <v>25500000</v>
      </c>
      <c r="E166" s="103"/>
      <c r="F166" s="103"/>
      <c r="G166" s="103"/>
      <c r="H166" s="169">
        <f>D166</f>
        <v>25500000</v>
      </c>
      <c r="I166" s="144">
        <v>25500000</v>
      </c>
    </row>
    <row r="167" spans="1:9" ht="50.25" customHeight="1">
      <c r="A167" s="292" t="s">
        <v>6</v>
      </c>
      <c r="B167" s="292"/>
      <c r="C167" s="292"/>
      <c r="D167" s="292"/>
      <c r="E167" s="292"/>
      <c r="F167" s="292"/>
      <c r="G167" s="292"/>
    </row>
    <row r="168" spans="1:9" ht="27" customHeight="1">
      <c r="A168" s="291" t="s">
        <v>8</v>
      </c>
      <c r="B168" s="2"/>
      <c r="C168" s="3" t="s">
        <v>1</v>
      </c>
      <c r="D168" s="295" t="s">
        <v>26</v>
      </c>
      <c r="E168" s="295"/>
      <c r="F168" s="295"/>
      <c r="G168" s="295"/>
    </row>
    <row r="169" spans="1:9" ht="25.5" customHeight="1">
      <c r="A169" s="291"/>
      <c r="B169" s="2"/>
      <c r="C169" s="1" t="s">
        <v>2</v>
      </c>
      <c r="D169" s="294" t="s">
        <v>3</v>
      </c>
      <c r="E169" s="294"/>
      <c r="F169" s="294"/>
      <c r="G169" s="294"/>
    </row>
    <row r="170" spans="1:9" ht="15.75">
      <c r="A170" s="4"/>
      <c r="B170" s="4"/>
      <c r="C170" s="2" t="s">
        <v>4</v>
      </c>
      <c r="D170" s="4"/>
    </row>
    <row r="171" spans="1:9" ht="30" customHeight="1">
      <c r="A171" s="291" t="s">
        <v>7</v>
      </c>
      <c r="B171" s="2"/>
      <c r="C171" s="3" t="s">
        <v>1</v>
      </c>
      <c r="D171" s="295" t="s">
        <v>27</v>
      </c>
      <c r="E171" s="295"/>
      <c r="F171" s="295"/>
      <c r="G171" s="295"/>
    </row>
    <row r="172" spans="1:9" ht="12.75" customHeight="1">
      <c r="A172" s="291"/>
      <c r="B172" s="2"/>
      <c r="C172" s="1" t="s">
        <v>2</v>
      </c>
      <c r="D172" s="294" t="s">
        <v>3</v>
      </c>
      <c r="E172" s="294"/>
      <c r="F172" s="294"/>
      <c r="G172" s="294"/>
    </row>
    <row r="173" spans="1:9" ht="12.75" customHeight="1">
      <c r="A173" s="2"/>
      <c r="B173" s="2"/>
      <c r="C173" s="1"/>
      <c r="D173" s="26"/>
      <c r="E173" s="26"/>
      <c r="F173" s="26"/>
      <c r="G173" s="26"/>
    </row>
    <row r="174" spans="1:9">
      <c r="D174" s="27">
        <f>D14+D19+D28+D31+D34+D63+D126+D151+D166</f>
        <v>169163900</v>
      </c>
      <c r="H174" s="144">
        <f>D174+[1]Лист1!$E$87</f>
        <v>169163900</v>
      </c>
    </row>
  </sheetData>
  <mergeCells count="202">
    <mergeCell ref="A114:A115"/>
    <mergeCell ref="G127:G136"/>
    <mergeCell ref="E118:E119"/>
    <mergeCell ref="G122:G123"/>
    <mergeCell ref="G120:G121"/>
    <mergeCell ref="F118:F119"/>
    <mergeCell ref="F122:F123"/>
    <mergeCell ref="E127:E136"/>
    <mergeCell ref="E122:E123"/>
    <mergeCell ref="E108:E109"/>
    <mergeCell ref="E116:E117"/>
    <mergeCell ref="F108:F109"/>
    <mergeCell ref="G110:G111"/>
    <mergeCell ref="F110:F111"/>
    <mergeCell ref="E114:E115"/>
    <mergeCell ref="G116:G117"/>
    <mergeCell ref="G118:G119"/>
    <mergeCell ref="G106:G107"/>
    <mergeCell ref="G98:G99"/>
    <mergeCell ref="G108:G109"/>
    <mergeCell ref="G112:G113"/>
    <mergeCell ref="G114:G115"/>
    <mergeCell ref="G68:G69"/>
    <mergeCell ref="G74:G75"/>
    <mergeCell ref="G96:G97"/>
    <mergeCell ref="G86:G87"/>
    <mergeCell ref="G82:G83"/>
    <mergeCell ref="G80:G81"/>
    <mergeCell ref="G88:G89"/>
    <mergeCell ref="G90:G91"/>
    <mergeCell ref="A171:A172"/>
    <mergeCell ref="A168:A169"/>
    <mergeCell ref="A167:G167"/>
    <mergeCell ref="A59:A60"/>
    <mergeCell ref="C116:C117"/>
    <mergeCell ref="B84:B85"/>
    <mergeCell ref="F160:F161"/>
    <mergeCell ref="F158:F159"/>
    <mergeCell ref="E158:E159"/>
    <mergeCell ref="F152:F153"/>
    <mergeCell ref="E120:E121"/>
    <mergeCell ref="C162:C163"/>
    <mergeCell ref="D172:G172"/>
    <mergeCell ref="C160:C161"/>
    <mergeCell ref="F164:F165"/>
    <mergeCell ref="D171:G171"/>
    <mergeCell ref="D169:G169"/>
    <mergeCell ref="D168:G168"/>
    <mergeCell ref="G164:G165"/>
    <mergeCell ref="E149:E150"/>
    <mergeCell ref="A149:A150"/>
    <mergeCell ref="C158:C159"/>
    <mergeCell ref="C149:C150"/>
    <mergeCell ref="G141:G142"/>
    <mergeCell ref="C45:C46"/>
    <mergeCell ref="C114:C115"/>
    <mergeCell ref="C84:C85"/>
    <mergeCell ref="C78:C79"/>
    <mergeCell ref="C68:C69"/>
    <mergeCell ref="C72:C73"/>
    <mergeCell ref="C76:C77"/>
    <mergeCell ref="C86:C87"/>
    <mergeCell ref="C82:C83"/>
    <mergeCell ref="C49:C50"/>
    <mergeCell ref="C152:C153"/>
    <mergeCell ref="E152:E153"/>
    <mergeCell ref="E154:E155"/>
    <mergeCell ref="E156:E157"/>
    <mergeCell ref="B145:B146"/>
    <mergeCell ref="C139:C140"/>
    <mergeCell ref="B137:B138"/>
    <mergeCell ref="B127:B136"/>
    <mergeCell ref="B147:B148"/>
    <mergeCell ref="B143:B144"/>
    <mergeCell ref="B139:B140"/>
    <mergeCell ref="B141:B142"/>
    <mergeCell ref="E139:E140"/>
    <mergeCell ref="C164:C165"/>
    <mergeCell ref="E164:E165"/>
    <mergeCell ref="E160:E161"/>
    <mergeCell ref="G158:G159"/>
    <mergeCell ref="F162:F163"/>
    <mergeCell ref="E162:E163"/>
    <mergeCell ref="G156:G157"/>
    <mergeCell ref="G160:G161"/>
    <mergeCell ref="G162:G163"/>
    <mergeCell ref="F156:F157"/>
    <mergeCell ref="C156:C157"/>
    <mergeCell ref="F98:F99"/>
    <mergeCell ref="G84:G85"/>
    <mergeCell ref="F92:F93"/>
    <mergeCell ref="F94:F95"/>
    <mergeCell ref="F84:F85"/>
    <mergeCell ref="E84:E85"/>
    <mergeCell ref="E82:E83"/>
    <mergeCell ref="F68:F69"/>
    <mergeCell ref="E78:E79"/>
    <mergeCell ref="E74:E75"/>
    <mergeCell ref="E76:E77"/>
    <mergeCell ref="E72:E73"/>
    <mergeCell ref="E86:E87"/>
    <mergeCell ref="G92:G93"/>
    <mergeCell ref="G94:G95"/>
    <mergeCell ref="F90:F91"/>
    <mergeCell ref="F86:F87"/>
    <mergeCell ref="F74:F75"/>
    <mergeCell ref="F82:F83"/>
    <mergeCell ref="F76:F77"/>
    <mergeCell ref="F61:F62"/>
    <mergeCell ref="F57:F58"/>
    <mergeCell ref="G72:G73"/>
    <mergeCell ref="F72:F73"/>
    <mergeCell ref="F59:F60"/>
    <mergeCell ref="F149:F150"/>
    <mergeCell ref="G124:G125"/>
    <mergeCell ref="G139:G140"/>
    <mergeCell ref="G143:G144"/>
    <mergeCell ref="G145:G146"/>
    <mergeCell ref="G61:G62"/>
    <mergeCell ref="F127:F136"/>
    <mergeCell ref="G147:G148"/>
    <mergeCell ref="G137:G138"/>
    <mergeCell ref="F139:F140"/>
    <mergeCell ref="F112:F113"/>
    <mergeCell ref="F114:F115"/>
    <mergeCell ref="F88:F89"/>
    <mergeCell ref="F137:F138"/>
    <mergeCell ref="F116:F117"/>
    <mergeCell ref="F96:F97"/>
    <mergeCell ref="F78:F79"/>
    <mergeCell ref="A1:G1"/>
    <mergeCell ref="A2:G2"/>
    <mergeCell ref="A3:G3"/>
    <mergeCell ref="A5:G5"/>
    <mergeCell ref="B4:E4"/>
    <mergeCell ref="E57:E58"/>
    <mergeCell ref="E45:E46"/>
    <mergeCell ref="C37:C38"/>
    <mergeCell ref="A37:A38"/>
    <mergeCell ref="C15:C16"/>
    <mergeCell ref="F29:F30"/>
    <mergeCell ref="F26:F27"/>
    <mergeCell ref="F15:F16"/>
    <mergeCell ref="F17:F18"/>
    <mergeCell ref="E29:E30"/>
    <mergeCell ref="G15:G16"/>
    <mergeCell ref="F37:F38"/>
    <mergeCell ref="F35:F36"/>
    <mergeCell ref="F32:F33"/>
    <mergeCell ref="G45:G46"/>
    <mergeCell ref="G39:G40"/>
    <mergeCell ref="F39:F40"/>
    <mergeCell ref="G57:G58"/>
    <mergeCell ref="G17:G18"/>
    <mergeCell ref="A64:A65"/>
    <mergeCell ref="E55:E56"/>
    <mergeCell ref="G29:G30"/>
    <mergeCell ref="E15:E16"/>
    <mergeCell ref="G59:G60"/>
    <mergeCell ref="F47:F48"/>
    <mergeCell ref="G51:G52"/>
    <mergeCell ref="G47:G48"/>
    <mergeCell ref="E39:E40"/>
    <mergeCell ref="E41:E42"/>
    <mergeCell ref="B32:B33"/>
    <mergeCell ref="C29:C30"/>
    <mergeCell ref="C17:C18"/>
    <mergeCell ref="C20:C25"/>
    <mergeCell ref="F45:F46"/>
    <mergeCell ref="E51:E52"/>
    <mergeCell ref="E26:E27"/>
    <mergeCell ref="E17:E18"/>
    <mergeCell ref="G32:G33"/>
    <mergeCell ref="G35:G36"/>
    <mergeCell ref="G37:G38"/>
    <mergeCell ref="F53:F54"/>
    <mergeCell ref="E49:E50"/>
    <mergeCell ref="E61:E62"/>
    <mergeCell ref="C118:C119"/>
    <mergeCell ref="C127:C136"/>
    <mergeCell ref="E68:E69"/>
    <mergeCell ref="A39:A40"/>
    <mergeCell ref="C47:C48"/>
    <mergeCell ref="A49:A50"/>
    <mergeCell ref="A45:A46"/>
    <mergeCell ref="A53:A54"/>
    <mergeCell ref="E32:E33"/>
    <mergeCell ref="C61:C62"/>
    <mergeCell ref="E59:E60"/>
    <mergeCell ref="A96:A97"/>
    <mergeCell ref="C74:C75"/>
    <mergeCell ref="C35:C36"/>
    <mergeCell ref="C53:C54"/>
    <mergeCell ref="A74:A75"/>
    <mergeCell ref="A51:A52"/>
    <mergeCell ref="A61:A62"/>
    <mergeCell ref="E37:E38"/>
    <mergeCell ref="A108:A109"/>
    <mergeCell ref="E53:E54"/>
    <mergeCell ref="A35:A36"/>
    <mergeCell ref="E35:E36"/>
    <mergeCell ref="E47:E48"/>
  </mergeCells>
  <phoneticPr fontId="0" type="noConversion"/>
  <pageMargins left="0.51" right="0.38" top="0.26" bottom="0.2" header="0.25" footer="0.16"/>
  <pageSetup paperSize="9" scale="62" fitToHeight="4" orientation="portrait" r:id="rId1"/>
  <rowBreaks count="3" manualBreakCount="3">
    <brk id="50" max="6" man="1"/>
    <brk id="76" max="6" man="1"/>
    <brk id="12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view="pageBreakPreview" workbookViewId="0">
      <selection activeCell="F21" sqref="F21"/>
    </sheetView>
  </sheetViews>
  <sheetFormatPr defaultRowHeight="15"/>
  <cols>
    <col min="2" max="2" width="17.5703125" customWidth="1"/>
  </cols>
  <sheetData>
    <row r="3" spans="1:8" ht="45.75" customHeight="1">
      <c r="A3" s="302" t="s">
        <v>245</v>
      </c>
      <c r="B3" s="303"/>
      <c r="C3" s="303"/>
      <c r="D3" s="303"/>
      <c r="E3" s="303"/>
      <c r="F3" s="303"/>
      <c r="G3" s="303"/>
      <c r="H3" s="303"/>
    </row>
    <row r="6" spans="1:8" ht="15.75">
      <c r="A6" s="304" t="s">
        <v>31</v>
      </c>
      <c r="B6" s="304"/>
      <c r="C6" s="301" t="s">
        <v>30</v>
      </c>
      <c r="D6" s="301"/>
    </row>
    <row r="7" spans="1:8">
      <c r="C7" s="300" t="s">
        <v>29</v>
      </c>
      <c r="D7" s="301"/>
    </row>
    <row r="8" spans="1:8">
      <c r="C8" s="31"/>
      <c r="D8" s="31"/>
    </row>
    <row r="9" spans="1:8" ht="15.75">
      <c r="A9" s="304" t="s">
        <v>242</v>
      </c>
      <c r="B9" s="304"/>
      <c r="C9" s="301" t="s">
        <v>30</v>
      </c>
      <c r="D9" s="301"/>
    </row>
    <row r="10" spans="1:8">
      <c r="C10" s="300" t="s">
        <v>29</v>
      </c>
      <c r="D10" s="301"/>
    </row>
    <row r="11" spans="1:8">
      <c r="C11" s="31"/>
      <c r="D11" s="31"/>
    </row>
    <row r="12" spans="1:8" ht="15.75">
      <c r="A12" s="304" t="s">
        <v>243</v>
      </c>
      <c r="B12" s="304"/>
      <c r="C12" s="301" t="s">
        <v>30</v>
      </c>
      <c r="D12" s="301"/>
    </row>
    <row r="13" spans="1:8">
      <c r="C13" s="300" t="s">
        <v>29</v>
      </c>
      <c r="D13" s="301"/>
    </row>
    <row r="14" spans="1:8">
      <c r="C14" s="31"/>
      <c r="D14" s="31"/>
    </row>
    <row r="15" spans="1:8" ht="15.75">
      <c r="A15" s="305" t="s">
        <v>244</v>
      </c>
      <c r="B15" s="305"/>
      <c r="C15" s="301" t="s">
        <v>30</v>
      </c>
      <c r="D15" s="301"/>
    </row>
    <row r="16" spans="1:8">
      <c r="C16" s="300" t="s">
        <v>29</v>
      </c>
      <c r="D16" s="301"/>
    </row>
    <row r="17" spans="1:4">
      <c r="C17" s="31"/>
      <c r="D17" s="31"/>
    </row>
    <row r="18" spans="1:4" ht="15.75">
      <c r="A18" s="304"/>
      <c r="B18" s="304"/>
      <c r="C18" s="301" t="s">
        <v>30</v>
      </c>
      <c r="D18" s="301"/>
    </row>
    <row r="19" spans="1:4">
      <c r="C19" s="300" t="s">
        <v>29</v>
      </c>
      <c r="D19" s="301"/>
    </row>
    <row r="21" spans="1:4">
      <c r="C21" s="301" t="s">
        <v>30</v>
      </c>
      <c r="D21" s="301"/>
    </row>
    <row r="22" spans="1:4">
      <c r="C22" s="300" t="s">
        <v>29</v>
      </c>
      <c r="D22" s="301"/>
    </row>
    <row r="24" spans="1:4">
      <c r="C24" s="301" t="s">
        <v>30</v>
      </c>
      <c r="D24" s="301"/>
    </row>
    <row r="25" spans="1:4">
      <c r="C25" s="300" t="s">
        <v>29</v>
      </c>
      <c r="D25" s="301"/>
    </row>
  </sheetData>
  <mergeCells count="20">
    <mergeCell ref="C16:D16"/>
    <mergeCell ref="C12:D12"/>
    <mergeCell ref="A12:B12"/>
    <mergeCell ref="C13:D13"/>
    <mergeCell ref="C15:D15"/>
    <mergeCell ref="A15:B15"/>
    <mergeCell ref="C25:D25"/>
    <mergeCell ref="A18:B18"/>
    <mergeCell ref="C19:D19"/>
    <mergeCell ref="C21:D21"/>
    <mergeCell ref="C18:D18"/>
    <mergeCell ref="C22:D22"/>
    <mergeCell ref="C24:D24"/>
    <mergeCell ref="C10:D10"/>
    <mergeCell ref="A3:H3"/>
    <mergeCell ref="A6:B6"/>
    <mergeCell ref="C6:D6"/>
    <mergeCell ref="C7:D7"/>
    <mergeCell ref="A9:B9"/>
    <mergeCell ref="C9:D9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РџРѕР»СЊР·РѕРІР°С‚РµР»СЊ Windows</cp:lastModifiedBy>
  <cp:lastPrinted>2020-02-04T12:58:34Z</cp:lastPrinted>
  <dcterms:created xsi:type="dcterms:W3CDTF">2016-01-19T07:58:56Z</dcterms:created>
  <dcterms:modified xsi:type="dcterms:W3CDTF">2020-02-04T12:59:04Z</dcterms:modified>
</cp:coreProperties>
</file>