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ДМСУ\РІЧНІ ПЛАНИ ДМСУ\РІЧНИЙ ПЛАН 2020 ДМСУ\"/>
    </mc:Choice>
  </mc:AlternateContent>
  <bookViews>
    <workbookView xWindow="240" yWindow="60" windowWidth="15195" windowHeight="7425"/>
  </bookViews>
  <sheets>
    <sheet name="Лист1" sheetId="1" r:id="rId1"/>
    <sheet name="Лист2" sheetId="2" r:id="rId2"/>
    <sheet name="Лист3" sheetId="3" r:id="rId3"/>
    <sheet name="Лист4" sheetId="4" r:id="rId4"/>
  </sheets>
  <externalReferences>
    <externalReference r:id="rId5"/>
  </externalReferences>
  <definedNames>
    <definedName name="_xlnm.Print_Area" localSheetId="0">Лист1!$A$1:$G$184</definedName>
  </definedNames>
  <calcPr calcId="162913"/>
  <fileRecoveryPr autoRecover="0"/>
</workbook>
</file>

<file path=xl/calcChain.xml><?xml version="1.0" encoding="utf-8"?>
<calcChain xmlns="http://schemas.openxmlformats.org/spreadsheetml/2006/main">
  <c r="D61" i="1" l="1"/>
  <c r="D45" i="1"/>
  <c r="D39" i="1"/>
  <c r="D147" i="1" l="1"/>
  <c r="D90" i="1" l="1"/>
  <c r="D88" i="1"/>
  <c r="D72" i="1"/>
  <c r="D82" i="1"/>
  <c r="D84" i="1"/>
  <c r="D86" i="1"/>
  <c r="D124" i="1"/>
  <c r="D34" i="1"/>
  <c r="D35" i="1"/>
  <c r="D37" i="1"/>
  <c r="D41" i="1"/>
  <c r="D43" i="1"/>
  <c r="D47" i="1"/>
  <c r="D49" i="1"/>
  <c r="D51" i="1"/>
  <c r="D59" i="1"/>
  <c r="D14" i="1"/>
  <c r="H14" i="1" s="1"/>
  <c r="D19" i="1"/>
  <c r="D28" i="1"/>
  <c r="H28" i="1" s="1"/>
  <c r="D31" i="1"/>
  <c r="H31" i="1" s="1"/>
  <c r="D131" i="1"/>
  <c r="D133" i="1"/>
  <c r="D137" i="1"/>
  <c r="D139" i="1"/>
  <c r="D176" i="1"/>
  <c r="H176" i="1" s="1"/>
  <c r="H19" i="1"/>
  <c r="D128" i="1" l="1"/>
  <c r="H128" i="1" s="1"/>
  <c r="H138" i="1"/>
  <c r="D161" i="1"/>
  <c r="H161" i="1" s="1"/>
  <c r="D63" i="1"/>
  <c r="H63" i="1" s="1"/>
  <c r="D184" i="1" l="1"/>
  <c r="H184" i="1" s="1"/>
</calcChain>
</file>

<file path=xl/sharedStrings.xml><?xml version="1.0" encoding="utf-8"?>
<sst xmlns="http://schemas.openxmlformats.org/spreadsheetml/2006/main" count="511" uniqueCount="283">
  <si>
    <t>(найменування замовника, код за ЄДРПОУ)</t>
  </si>
  <si>
    <t>________________ </t>
  </si>
  <si>
    <t>(підпис)</t>
  </si>
  <si>
    <t>(ініціали та прізвище)</t>
  </si>
  <si>
    <t>М. П.</t>
  </si>
  <si>
    <t>РІЧНИЙ ПЛАН ЗАКУПІВЕЛЬ</t>
  </si>
  <si>
    <t>Затверджений рішенням тендерного  комітету  від ______________________№_____________.</t>
  </si>
  <si>
    <t xml:space="preserve">Секретар тендерного  комітету </t>
  </si>
  <si>
    <t xml:space="preserve">Голова  тендерного комітету </t>
  </si>
  <si>
    <t>1. Найменування замовника Державна митна служба України</t>
  </si>
  <si>
    <t>2. Код ЄДРПОУ замовника 43115923</t>
  </si>
  <si>
    <t>3.Конкретна назва предмета закупівлі</t>
  </si>
  <si>
    <t>4.Коди та назви відповідних класифікаторів пркдмета закупівель (за наявності)</t>
  </si>
  <si>
    <t>6.Розмір бюджетного призначення за кошторисом або очікувана вартість предмета закупівлі</t>
  </si>
  <si>
    <t>7.Процедура закупівлі</t>
  </si>
  <si>
    <t>8.Орієнтовний початок проведення процедури закупівлі</t>
  </si>
  <si>
    <t>9.Примітки</t>
  </si>
  <si>
    <t>Всього за КЕКВ 2271" Оплата теплопостачання"</t>
  </si>
  <si>
    <t>Всього за КЕКВ 2272 „ Оплата водопостачання та водовідведення”</t>
  </si>
  <si>
    <t>Всього за КЕКВ 2273 " Оплата електроенергії"</t>
  </si>
  <si>
    <t>загальний фонд КПКВ 3507010</t>
  </si>
  <si>
    <t>Всього за КЕКВ 2210„Предмети, матеріали, обладнання та інвентар</t>
  </si>
  <si>
    <t>відкриті торги</t>
  </si>
  <si>
    <t>Всього за КЕКВ 3110„Придбання обладнання і предметів довгострокового користування"</t>
  </si>
  <si>
    <t>Всього за КЕКВ 2240 „Оплата послуг (крім комунальних)</t>
  </si>
  <si>
    <r>
      <t>Код ДК 021:2015   72260000-5 -</t>
    </r>
    <r>
      <rPr>
        <sz val="10"/>
        <color indexed="8"/>
        <rFont val="Times New Roman"/>
        <family val="1"/>
        <charset val="204"/>
      </rPr>
      <t xml:space="preserve">Послуги, пов'язані з програмним забезпенням </t>
    </r>
  </si>
  <si>
    <t>Ігор ЧЕРНОШТАН</t>
  </si>
  <si>
    <t xml:space="preserve">Ірина ОХРІМЧУК </t>
  </si>
  <si>
    <t>5.Код КЕКВ              (для бюджетних коштів)</t>
  </si>
  <si>
    <t>підпис</t>
  </si>
  <si>
    <t>_________________</t>
  </si>
  <si>
    <t>ІВАШКОВИЧ Олександр</t>
  </si>
  <si>
    <t xml:space="preserve">грн. (двісті сімдесят чотири тисячі п'ятсот двадцять  гривень 00 коп.)                        </t>
  </si>
  <si>
    <r>
      <t>Код ДК 021:2015   48760000-3 -</t>
    </r>
    <r>
      <rPr>
        <sz val="10"/>
        <color indexed="8"/>
        <rFont val="Times New Roman"/>
        <family val="1"/>
        <charset val="204"/>
      </rPr>
      <t>Пакети програмного забезпечення для захисту від вірусів</t>
    </r>
  </si>
  <si>
    <t>Придбання послуг щодо користування програмним комплексом автоматизації обліку та документообігу</t>
  </si>
  <si>
    <t xml:space="preserve">грн. (сім мільйонів гривень 00 коп.)                             </t>
  </si>
  <si>
    <r>
      <t xml:space="preserve">Код ДК 021:2015  70330000 -3 </t>
    </r>
    <r>
      <rPr>
        <sz val="10"/>
        <color indexed="8"/>
        <rFont val="Times New Roman"/>
        <family val="1"/>
        <charset val="204"/>
      </rPr>
      <t>Послуги з управління нерухомістю, надавані на платній основі чи на договірних засадах</t>
    </r>
  </si>
  <si>
    <t>Комплексне обслуговування майнового комплексу ДМС (с.Лютіж Урочище Туровча 1, Київська обл. Вишгородський рн. м.Київ, Саксаганського,66, вул. Дегтярівська,11г,11а)</t>
  </si>
  <si>
    <t xml:space="preserve"> гривень (вісімсот тридцять п'ять тисяч триста шість гривні 35 коп), </t>
  </si>
  <si>
    <r>
      <t>Код 021: 2015 30120000-6</t>
    </r>
    <r>
      <rPr>
        <sz val="10"/>
        <color indexed="8"/>
        <rFont val="Times New Roman"/>
        <family val="1"/>
        <charset val="204"/>
      </rPr>
      <t xml:space="preserve"> Фотокопіювальне та поліграфічне обладнання для офсетного друку</t>
    </r>
  </si>
  <si>
    <t>січень</t>
  </si>
  <si>
    <t>Картриджи для друкувальної техніки БФП</t>
  </si>
  <si>
    <r>
      <t>Код ДК 021: 2015 09320000-8</t>
    </r>
    <r>
      <rPr>
        <sz val="10"/>
        <color indexed="8"/>
        <rFont val="Times New Roman"/>
        <family val="1"/>
        <charset val="204"/>
      </rPr>
      <t xml:space="preserve"> Пара, гаряча вода та пов'язана продукція</t>
    </r>
  </si>
  <si>
    <r>
      <t>Код  ДК 021: 2015 65110000-7</t>
    </r>
    <r>
      <rPr>
        <sz val="10"/>
        <color indexed="8"/>
        <rFont val="Times New Roman"/>
        <family val="1"/>
        <charset val="204"/>
      </rPr>
      <t xml:space="preserve">                         Розподіл води</t>
    </r>
  </si>
  <si>
    <t xml:space="preserve">грн. (сто дев'ятнадцять тисяч вісімсот дев'ятнадцять  гривень 88 коп.)                           </t>
  </si>
  <si>
    <t xml:space="preserve">грн. (два мільйони п'ятсот шістдесят вісім  тисяч  гривень 24 коп.)                           </t>
  </si>
  <si>
    <t>Придбання ліцензій безпеки на маршрутизатор</t>
  </si>
  <si>
    <t>Придбання ліцензій безпеки на мережевий екран</t>
  </si>
  <si>
    <t xml:space="preserve">грн. (один мільйон сімсот шістдесят тисяч гривень 00 коп.)                        </t>
  </si>
  <si>
    <r>
      <t xml:space="preserve">Код ДК 021:2015   72310000-1 - </t>
    </r>
    <r>
      <rPr>
        <sz val="10"/>
        <color indexed="8"/>
        <rFont val="Times New Roman"/>
        <family val="1"/>
        <charset val="204"/>
      </rPr>
      <t>Послуги з обробки даних</t>
    </r>
  </si>
  <si>
    <t>Переговорна процедува закупівлі</t>
  </si>
  <si>
    <t>лютий</t>
  </si>
  <si>
    <t>Забезпечення з'язку між ДМС та міністерствами і відомствами, з використанням Національної системи конфеденційного зв'язку</t>
  </si>
  <si>
    <r>
      <t>Код ДК 021:2015   72260000-5 -</t>
    </r>
    <r>
      <rPr>
        <sz val="10"/>
        <color indexed="8"/>
        <rFont val="Times New Roman"/>
        <family val="1"/>
        <charset val="204"/>
      </rPr>
      <t>Послуги пов'язані з програмним забезпеченням</t>
    </r>
  </si>
  <si>
    <t>березень</t>
  </si>
  <si>
    <t>Послуги з надання невиключного права на використання комп'ютерної програми "Системи корпоративної електронної пошти FossDocMail"</t>
  </si>
  <si>
    <t xml:space="preserve">грн. (три  тисячі сто вісімдесят гривень 00 коп.)                           </t>
  </si>
  <si>
    <r>
      <t>Код ДК 021:2015 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</t>
    </r>
  </si>
  <si>
    <t>Послуги телекомунікацій для забезпечення роботи каналів зв'язку Відомчої телекомунікаційної мережі ДМС</t>
  </si>
  <si>
    <t xml:space="preserve">Надання послуг захищеного доступу до мережі Інтернет </t>
  </si>
  <si>
    <r>
      <t>Код ДК 021:2015  72410000-7 -</t>
    </r>
    <r>
      <rPr>
        <sz val="10"/>
        <color indexed="8"/>
        <rFont val="Times New Roman"/>
        <family val="1"/>
        <charset val="204"/>
      </rPr>
      <t>Послуги провайдерів</t>
    </r>
  </si>
  <si>
    <t>Послуги щодо видання ліцензії на право користування програмним забезпеченням Microsofr Windows Pro 10 SNGL OLP NL  Legalization GetGenuine wCOA</t>
  </si>
  <si>
    <t xml:space="preserve">грн. (дванадцять мільйонів шістсот тисяч  гривень 00 коп.)                            </t>
  </si>
  <si>
    <t>Послуги щодо видання ліцензії на право користування програмним забезпеченням Microsofr OfficeStd 2016 UKR OLP A Gov</t>
  </si>
  <si>
    <t xml:space="preserve">грн. (тридцять три мільйон гривень 00 коп.)                            </t>
  </si>
  <si>
    <r>
      <t>Код ДК 021:2015   50320000-4 -</t>
    </r>
    <r>
      <rPr>
        <sz val="10"/>
        <color indexed="8"/>
        <rFont val="Times New Roman"/>
        <family val="1"/>
        <charset val="204"/>
      </rPr>
      <t>Послуги з ремонту і технічного обслуговування персональних комп'ютерів</t>
    </r>
  </si>
  <si>
    <t>Послуги з заправки та відновлення картриджів</t>
  </si>
  <si>
    <t xml:space="preserve">грн. (двісті дев'ять тисяч двісті п'ятдесят гривень 00 коп.)                            </t>
  </si>
  <si>
    <r>
      <t xml:space="preserve">Код ДК 021:2015  32420000-3 - </t>
    </r>
    <r>
      <rPr>
        <sz val="10"/>
        <color indexed="8"/>
        <rFont val="Times New Roman"/>
        <family val="1"/>
        <charset val="204"/>
      </rPr>
      <t>Мережеве обладнання</t>
    </r>
  </si>
  <si>
    <t>Персональні комп'ютери</t>
  </si>
  <si>
    <t xml:space="preserve">грн. (шість мільйон чотириста п'ятдесят три тисячі гривень 00 коп.)                            </t>
  </si>
  <si>
    <r>
      <t xml:space="preserve">Код ДК 021:2015  32550000-3 - </t>
    </r>
    <r>
      <rPr>
        <sz val="10"/>
        <color indexed="8"/>
        <rFont val="Times New Roman"/>
        <family val="1"/>
        <charset val="204"/>
      </rPr>
      <t>Телефонне обладнання</t>
    </r>
  </si>
  <si>
    <t>ІР-телефони</t>
  </si>
  <si>
    <t xml:space="preserve">грн. (шість  мільйон сімсот п'ядесят тисяч гривень 00 коп.)                            </t>
  </si>
  <si>
    <t>Контакт-центр</t>
  </si>
  <si>
    <r>
      <t xml:space="preserve">Код ДК 021:2015  72250000-2 - </t>
    </r>
    <r>
      <rPr>
        <sz val="10"/>
        <color indexed="8"/>
        <rFont val="Times New Roman"/>
        <family val="1"/>
        <charset val="204"/>
      </rPr>
      <t>Послуги, пов'язані із системами та підтримкою</t>
    </r>
  </si>
  <si>
    <t xml:space="preserve">грн. (три  мільйон дев'ятсот шістдесят тисяч гривень 00 коп.)                            </t>
  </si>
  <si>
    <r>
      <t>Код ДК 021:2015  32230000-4 -</t>
    </r>
    <r>
      <rPr>
        <sz val="10"/>
        <color indexed="8"/>
        <rFont val="Times New Roman"/>
        <family val="1"/>
        <charset val="204"/>
      </rPr>
      <t>Апаратура для передавання радіосигналу з приймальним пристроєм</t>
    </r>
  </si>
  <si>
    <t>Ліцензія програмне забезпечення MS SQL Server 2017 Standart UsrCall RUS на 10 користувачів</t>
  </si>
  <si>
    <t>Технічне обслуговування відомчої мережі телефонного зв'язку</t>
  </si>
  <si>
    <t>Придбання ліцензій на технічну підтримку Системи управління,кешування та карантину (Security Ma);</t>
  </si>
  <si>
    <t>Придбання ліцензій на технічну підтримку Шлюза обробки пошти (Email Security Appliance)</t>
  </si>
  <si>
    <t>Придбання ліцензії на технічну підтримку програмного забезпечення з відповідними ліцензіями для обладнання захисту електронної пошти(Сentralized Email Management Reporting License, Email Advanced Malware Protection License, Inbound Essentials Bundle (AS-AV-OF), Email McAfee Anti-Virus)</t>
  </si>
  <si>
    <t>Комплекс відеоконференцзв'язку</t>
  </si>
  <si>
    <t>Шифратор ІР- пакетів</t>
  </si>
  <si>
    <t>Багатофункціональні пристрої, принтери</t>
  </si>
  <si>
    <r>
      <t>Код ДК 021:2015  30230000-0 -</t>
    </r>
    <r>
      <rPr>
        <sz val="10"/>
        <color indexed="8"/>
        <rFont val="Times New Roman"/>
        <family val="1"/>
        <charset val="204"/>
      </rPr>
      <t>Комп'ютерне обладнання</t>
    </r>
  </si>
  <si>
    <r>
      <t>Код  ДК 021: 2015 09310000-5</t>
    </r>
    <r>
      <rPr>
        <sz val="10"/>
        <color indexed="8"/>
        <rFont val="Times New Roman"/>
        <family val="1"/>
        <charset val="204"/>
      </rPr>
      <t xml:space="preserve"> Електрична енергія   </t>
    </r>
  </si>
  <si>
    <r>
      <t>Код ДК 021:2015  30190000-7 -</t>
    </r>
    <r>
      <rPr>
        <sz val="10"/>
        <color indexed="8"/>
        <rFont val="Times New Roman"/>
        <family val="1"/>
        <charset val="204"/>
      </rPr>
      <t xml:space="preserve">Офісне устаткування та приладдя різне </t>
    </r>
  </si>
  <si>
    <t>загальний фонд КПКВ 3506010</t>
  </si>
  <si>
    <t>Папір офісний  А 4</t>
  </si>
  <si>
    <t xml:space="preserve">грн (двісті п'ядесят тисяч  гривень 00 коп.)                            </t>
  </si>
  <si>
    <t>Всього за КЕКВ 2274" Оплата природного газу"</t>
  </si>
  <si>
    <r>
      <t xml:space="preserve">Код  ДК 021: 2015 09120000-6 </t>
    </r>
    <r>
      <rPr>
        <sz val="10"/>
        <color indexed="8"/>
        <rFont val="Times New Roman"/>
        <family val="1"/>
        <charset val="204"/>
      </rPr>
      <t>Газове паливо</t>
    </r>
  </si>
  <si>
    <t>гривень (чотириста  вісімдесят дев'ять тисяч п'ятсот гривні 00 коп)</t>
  </si>
  <si>
    <t>Переговорна процедура закупівлі</t>
  </si>
  <si>
    <t xml:space="preserve">Переговорна процедура закупівлі </t>
  </si>
  <si>
    <t>Послуги з постачання природного газу</t>
  </si>
  <si>
    <t>Постачання електричної енергії за адресою Київська обл., Вишгородський р-н. с.Лютіж, УрочищеТуровча 1</t>
  </si>
  <si>
    <t>за адресою Київська обл., Вишгородський р-н. с.Лютіж, УрочищеТуровча 1</t>
  </si>
  <si>
    <t>гривень (вісімсот шістдесят вісім  тисяч чотириста тридцять дві  гривні 13 коп)</t>
  </si>
  <si>
    <t>Всього за КЕКВ 3122 "Капітальне будівництво (придбання) інших об'єктів</t>
  </si>
  <si>
    <t xml:space="preserve">загальний фонд КПКВ 3506010 </t>
  </si>
  <si>
    <t xml:space="preserve">грн. (дванадцять мільйонів дев'ятсот п'ятнадцять тисяч  гривень 00коп)                     </t>
  </si>
  <si>
    <t xml:space="preserve">грн. (шість  мільйонів сто двадцять вісім тисяч триста двадцять гривень 65 коп.)                            </t>
  </si>
  <si>
    <t xml:space="preserve">грн. (чотири мільйони дев'ятнадцять тисяч шістсот п'ядесят дві гривні 00 коп.)                            </t>
  </si>
  <si>
    <t xml:space="preserve">грн. (тринадцять мільйонів шістсот одна тисяча двісті сорок шість гривень 40 коп.)                            </t>
  </si>
  <si>
    <t xml:space="preserve">грн. (чотири мільйони чотириста тридцять чотири тисячі шістсот сімдесят дві гривні 00 коп.)                            </t>
  </si>
  <si>
    <t xml:space="preserve">грн. (три мільйони дев'ятсот вівімдесят вісім тисяч сто вісім гривень 95 коп.)                            </t>
  </si>
  <si>
    <t xml:space="preserve">грн. (чотириста дев'яносто шість тисяч п'ятсот тридцять п'ять гривень 76 коп.)                            </t>
  </si>
  <si>
    <t xml:space="preserve">грн. (двісті тисяч гривень 00 коп.)                            </t>
  </si>
  <si>
    <t xml:space="preserve">грн. (сто шісдесят п'ять тисяч двісті вісімдесят дві гривні 96 коп.)                          </t>
  </si>
  <si>
    <t xml:space="preserve">грн. (один мільйони п'ятсот двадцять тисяч гривень 00 коп.)                             </t>
  </si>
  <si>
    <t xml:space="preserve">загальний фонд КПКВ 3506010              </t>
  </si>
  <si>
    <r>
      <t>Код ДК 021:2015   48510000-6 -</t>
    </r>
    <r>
      <rPr>
        <sz val="10"/>
        <color indexed="8"/>
        <rFont val="Times New Roman"/>
        <family val="1"/>
        <charset val="204"/>
      </rPr>
      <t>Пакети комунікаційного програмного забезпечення</t>
    </r>
  </si>
  <si>
    <t>Послуги з водопостачанням ( за адресою м. Київ, вул.Дегтярівська, 11-Г;вул Дегтярівська 11А; вул.Саксаганського,66)</t>
  </si>
  <si>
    <t>Пслуги з водовідведення  (за адресою м. Київ, вул.Дегтярівська, 11-Г;вул Дегтярівська 11А; вул.Саксаганського,66)</t>
  </si>
  <si>
    <r>
      <t>Код  ДК 021: 2015 90430000-0</t>
    </r>
    <r>
      <rPr>
        <sz val="10"/>
        <color indexed="8"/>
        <rFont val="Times New Roman"/>
        <family val="1"/>
        <charset val="204"/>
      </rPr>
      <t xml:space="preserve">                         Послуги з відведення стічних вод</t>
    </r>
  </si>
  <si>
    <t xml:space="preserve"> грн. (сто тридцять дев'ять тисяч двісті сорок дев'ять гривень 86 коп)</t>
  </si>
  <si>
    <t xml:space="preserve"> гривень (сто десять тисяч сімсот п'ядесят гривень 14 коп)</t>
  </si>
  <si>
    <t xml:space="preserve">Лот -2 </t>
  </si>
  <si>
    <t xml:space="preserve">Лот -3 постачання електроенергії за адресою м. Київ, </t>
  </si>
  <si>
    <t>Постачання електроенергії за адресою м. Київ, вул.Дегтярівська, 11-Г; вул.Дегтярівська, 11-А;вул.Саксаганського, 66</t>
  </si>
  <si>
    <t>грн. (п'ять мільйонів  гривень 00 коп)</t>
  </si>
  <si>
    <t xml:space="preserve">грн. (двісті дев'ятнадцять  тисяч  гривень 00 коп), </t>
  </si>
  <si>
    <t xml:space="preserve">Лот 2 постачання теплової енергії за адресою м. Київ, </t>
  </si>
  <si>
    <t xml:space="preserve">грн (тридцять три тисячі вісімнадцять гривень 00 коп.)                            </t>
  </si>
  <si>
    <t>Канцелярське приладдя ( ділові щоденники, папки з логотипами)</t>
  </si>
  <si>
    <t>Постачання теплової енергії за адресою м. Київ, вул.Дегтярівська, 11-Г; вул.Дегтярівська, 11-А;вул.Саксаганського, 66</t>
  </si>
  <si>
    <t>Послуги телефонного зв'язку та передачі даних (місцевий зв'язок, міжміський зв'язок та абонентська плата за користуванням телефонним апаратом) для забезпечення Держмитслужби телефоним зв'язком з вузла спеціального призначення (АТС 226)</t>
  </si>
  <si>
    <t xml:space="preserve">грн. (одна тисяча п'ятсот гривень 00 коп.)                            </t>
  </si>
  <si>
    <t>Переговорна процедура закупівель</t>
  </si>
  <si>
    <t>Послуги з реєстрації SSL-сертифікатів</t>
  </si>
  <si>
    <t xml:space="preserve">грн. (шість тисяч п'ятсот гривень 00 коп.)                            </t>
  </si>
  <si>
    <t>Послуги поштові у межах зобов'язання щодо надання універсальних послуг (поштові відпрвавлення з використанням маркувальної машини</t>
  </si>
  <si>
    <r>
      <t>Код ДК 021:2015   64110000-0 -</t>
    </r>
    <r>
      <rPr>
        <sz val="10"/>
        <color indexed="8"/>
        <rFont val="Times New Roman"/>
        <family val="1"/>
        <charset val="204"/>
      </rPr>
      <t>Поштові послуги</t>
    </r>
  </si>
  <si>
    <t>Переговорна процедура</t>
  </si>
  <si>
    <t xml:space="preserve">грн. (сто три тисячі гривень 00 коп.)                        </t>
  </si>
  <si>
    <r>
      <t>Код ДК 021:2015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данних</t>
    </r>
  </si>
  <si>
    <t xml:space="preserve">грн. (одна тисяча сто п'ятдесят дві гривні 00 коп.)                            </t>
  </si>
  <si>
    <t xml:space="preserve"> </t>
  </si>
  <si>
    <t xml:space="preserve">грн. (двадцять одна тисяча сто вісімдесят дві гривні 40коп.)                             </t>
  </si>
  <si>
    <t>Підключення ДМС до системи електронної пошти НБ України</t>
  </si>
  <si>
    <t>Надання послуг системою електронної пошти Національного банку України</t>
  </si>
  <si>
    <t xml:space="preserve">загальний фонд КПКВ 3506010                </t>
  </si>
  <si>
    <t xml:space="preserve">грн. (двадцять вісім  тисяч  п'ятсот дев'яносто вісім гривень 40 коп.)                             </t>
  </si>
  <si>
    <t>Забезпечення роботи АРМ-НБУ- інформаційній  в системі електронної пошти Національного банку України</t>
  </si>
  <si>
    <t>Будівництво 16 вагових комплексів в автомобільних пунктах пропуску</t>
  </si>
  <si>
    <t>Виготовлення типового автомобільного проєкту пункту пропуску для легкових автомобілів, автобусів та маловантажних автомобілів вагою до 3,5т</t>
  </si>
  <si>
    <t>Будівництво системи відеоконтролю в міжнародному пункті пропуску для автомобільного сполучення "Нові Яриловичі" Чернігівської митниці  в рамках реалізації проєкту IVCO"</t>
  </si>
  <si>
    <t xml:space="preserve">грн. (один мільйон триста тисяч гривень 00 коп.)                                                               </t>
  </si>
  <si>
    <t xml:space="preserve">грн. (двадцять мільйон  шістсот п'ятдесят тисяч гривень 00 коп.)                                                               </t>
  </si>
  <si>
    <t>Проектно -вишукувальні роботи за об'єктами будівництва 16 вагових комплексів в автомобільних пунктах пропуску</t>
  </si>
  <si>
    <t xml:space="preserve">грн. (два мільйона п'ятсот дев'яносто тисяч  гривень 00 коп.)                                                               </t>
  </si>
  <si>
    <t xml:space="preserve">грн. (вісімсот п'ятдесят тисяч  гривень 00 коп.)                                                               </t>
  </si>
  <si>
    <t xml:space="preserve">грн. (двадцять сім тисяч  гривень 00 коп.)                                                               </t>
  </si>
  <si>
    <t>Роботи зі здійснення технічного нагляду за проєктом "Будівництво системи відеоконтролю в міжнародному пункті пропуску для автомобільного сполучення "Нові Яриловичі" Чернігівської митниці  в рамках реалізації Проєкту IVCO"</t>
  </si>
  <si>
    <t>Роботи зі здійснення авторського нагляду за проєктом "Будівництво системи відеоконтролю в міжнародному пункті пропуску для автомобільного сполучення "Нові Яриловичі" Чернігівської митниці  в рамках реалізації Проєкту IVCO"</t>
  </si>
  <si>
    <t xml:space="preserve">грн. (п'ятнадцять  тисяч п'ятсот  гривень 00 коп.)                                                               </t>
  </si>
  <si>
    <t xml:space="preserve">грн. (шістдесят сім тисяч п'ятсот гривень 00 коп.)                                                               </t>
  </si>
  <si>
    <r>
      <t xml:space="preserve">Код ДК 021:2015 71520000 - 9 </t>
    </r>
    <r>
      <rPr>
        <sz val="10"/>
        <color indexed="8"/>
        <rFont val="Times New Roman"/>
        <family val="1"/>
        <charset val="204"/>
      </rPr>
      <t>Послуги з нагляду за виконанням будівельних робіт</t>
    </r>
  </si>
  <si>
    <t>Експертиза договірної ціни будівництва системи відеоконтролю в міжнародному пункті пропуску для автомобільного сполучення "Нові Яриловичі" Чернігівської митниці  в рамках реалізації Проєкту IVCO"</t>
  </si>
  <si>
    <r>
      <t xml:space="preserve">Код ДК 021:2015 71310000 - 4 </t>
    </r>
    <r>
      <rPr>
        <sz val="10"/>
        <color indexed="8"/>
        <rFont val="Times New Roman"/>
        <family val="1"/>
        <charset val="204"/>
      </rPr>
      <t>Консультаційні послуги у галузях інженерії та будівництва</t>
    </r>
  </si>
  <si>
    <t>допорогова процедура</t>
  </si>
  <si>
    <r>
      <t>Код ДК 021:2015 45310000 - 3 -</t>
    </r>
    <r>
      <rPr>
        <sz val="10"/>
        <color indexed="8"/>
        <rFont val="Times New Roman"/>
        <family val="1"/>
        <charset val="204"/>
      </rPr>
      <t xml:space="preserve">Електромонтажні роботи </t>
    </r>
    <r>
      <rPr>
        <sz val="9"/>
        <color indexed="8"/>
        <rFont val="Times New Roman"/>
        <family val="1"/>
        <charset val="204"/>
      </rPr>
      <t>ДСТУ Б.Д. 1.1-1- 2013 "Правила визначення вартості будівництва"</t>
    </r>
  </si>
  <si>
    <r>
      <t>Код ДК 021:2015 71320000 - 7 -</t>
    </r>
    <r>
      <rPr>
        <sz val="10"/>
        <color indexed="8"/>
        <rFont val="Times New Roman"/>
        <family val="1"/>
        <charset val="204"/>
      </rPr>
      <t>Послуги з інженерного проєктування ДСТУ Б.Д. 1.1- 1- 2013 "Правила визначення вартості будівництва"</t>
    </r>
  </si>
  <si>
    <t xml:space="preserve">грн. (двісті вісімдесят тисяч  вісімдесят гривень 00 коп.)                             </t>
  </si>
  <si>
    <t xml:space="preserve">грн. (шість мільйонів дев'яносто п'ять тисяч чотириста двадцять п'ять гривень 00 коп.)                            </t>
  </si>
  <si>
    <t xml:space="preserve">грн. (сто п'ятдесят чотири тисячи п'ятсот сімдесят п'ять гривень 00 коп.)                            </t>
  </si>
  <si>
    <r>
      <t>Код 021: 2015 32420000-3</t>
    </r>
    <r>
      <rPr>
        <sz val="10"/>
        <color indexed="8"/>
        <rFont val="Times New Roman"/>
        <family val="1"/>
        <charset val="204"/>
      </rPr>
      <t xml:space="preserve"> Мережеве обладнання</t>
    </r>
  </si>
  <si>
    <r>
      <t xml:space="preserve">Код 021: 2015 30230000-0  </t>
    </r>
    <r>
      <rPr>
        <sz val="10"/>
        <rFont val="Times New Roman"/>
        <family val="1"/>
        <charset val="204"/>
      </rPr>
      <t>Комп'ютерне обладання</t>
    </r>
  </si>
  <si>
    <r>
      <t>Код 021: 2015 32550000-3</t>
    </r>
    <r>
      <rPr>
        <sz val="10"/>
        <color indexed="8"/>
        <rFont val="Times New Roman"/>
        <family val="1"/>
        <charset val="204"/>
      </rPr>
      <t xml:space="preserve"> Телефонне обладнання</t>
    </r>
  </si>
  <si>
    <r>
      <t xml:space="preserve">Код ДК 021:2015 71220000 -6 - </t>
    </r>
    <r>
      <rPr>
        <sz val="10"/>
        <color indexed="8"/>
        <rFont val="Times New Roman"/>
        <family val="1"/>
        <charset val="204"/>
      </rPr>
      <t>Послуги з архітектурного проектування ДСТУ Б.Д. 1.1- 1- 2013 "Правила визначення вартості будівництва"</t>
    </r>
  </si>
  <si>
    <t>переговорна процедура</t>
  </si>
  <si>
    <r>
      <t>Код ДК 021:2015 45220000 - 5 -</t>
    </r>
    <r>
      <rPr>
        <sz val="10"/>
        <color indexed="8"/>
        <rFont val="Times New Roman"/>
        <family val="1"/>
        <charset val="204"/>
      </rPr>
      <t>Інженерні та будівельні роботи                         ДСТУ Б.Д. 1.1-1- 2013 "Правила визначення вартості будівництва"</t>
    </r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</si>
  <si>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(додаткова угода №1 від 28.12.2019 ТОВ "ТДБ")</t>
    </r>
  </si>
  <si>
    <r>
      <t xml:space="preserve">загальний фонд КПКВ 3506010    </t>
    </r>
    <r>
      <rPr>
        <b/>
        <sz val="10"/>
        <color indexed="8"/>
        <rFont val="Times New Roman"/>
        <family val="1"/>
        <charset val="204"/>
      </rPr>
      <t>(під очікувану вартість на 2020 рік)</t>
    </r>
    <r>
      <rPr>
        <sz val="10"/>
        <color indexed="8"/>
        <rFont val="Times New Roman"/>
        <family val="1"/>
        <charset val="204"/>
      </rPr>
      <t xml:space="preserve">      </t>
    </r>
  </si>
  <si>
    <t>Мережеве обладнання для WiFi ; міні свічі 8 портів 5 портів;Розетка комп'ютерна зовнішня (однопортова) та (двопортова);перехідник типу USB- COM Viewcon VEN24</t>
  </si>
  <si>
    <t xml:space="preserve">грн. (сорок три тисячі  сто двадцять гривень 00 коп.)                             </t>
  </si>
  <si>
    <r>
      <t>Код 021: 2015 32520000-4</t>
    </r>
    <r>
      <rPr>
        <sz val="10"/>
        <color indexed="8"/>
        <rFont val="Times New Roman"/>
        <family val="1"/>
        <charset val="204"/>
      </rPr>
      <t xml:space="preserve"> Телекомунікаційні кабелі та обладнання</t>
    </r>
  </si>
  <si>
    <t xml:space="preserve">грн. (сорок одна тисяча чотириста вісімдесят три гривні 00 коп.)                             </t>
  </si>
  <si>
    <t>Кабель UTP кат. 5e (м.); Патч-корд 1 м,2м, 3м;5м; Конектор RJ 45 кат.5е  UTP;Тестер телекомунікаційних мереж Pro'sKit MT-7059</t>
  </si>
  <si>
    <t>Табличка (кабінети); стенди, вивіски</t>
  </si>
  <si>
    <r>
      <t>Код ДК 021:2015  44420000-0 -</t>
    </r>
    <r>
      <rPr>
        <sz val="10"/>
        <rFont val="Times New Roman"/>
        <family val="1"/>
        <charset val="204"/>
      </rPr>
      <t>Будівельні товари</t>
    </r>
  </si>
  <si>
    <t>допорогова закупівля</t>
  </si>
  <si>
    <t xml:space="preserve">гривень (сто тридцять п'ять тисяч  триста тридцять дев'ять гривень 00 коп.)                                                                  </t>
  </si>
  <si>
    <t>Бланки для листування;бланки міжнародного листування</t>
  </si>
  <si>
    <r>
      <t>Код 021: 2015 22820000-4</t>
    </r>
    <r>
      <rPr>
        <sz val="10"/>
        <color indexed="8"/>
        <rFont val="Times New Roman"/>
        <family val="1"/>
        <charset val="204"/>
      </rPr>
      <t xml:space="preserve"> Бланки</t>
    </r>
  </si>
  <si>
    <t xml:space="preserve">грн.( сорок шість тисяч п'ятсот  гривень 00 коп.)                           </t>
  </si>
  <si>
    <t>Крісло офісне</t>
  </si>
  <si>
    <r>
      <t xml:space="preserve"> </t>
    </r>
    <r>
      <rPr>
        <b/>
        <sz val="10"/>
        <color indexed="8"/>
        <rFont val="Times New Roman"/>
        <family val="1"/>
        <charset val="204"/>
      </rPr>
      <t>Код ДК 021:2015 –39110000 - 6</t>
    </r>
    <r>
      <rPr>
        <sz val="10"/>
        <color indexed="8"/>
        <rFont val="Times New Roman"/>
        <family val="1"/>
        <charset val="204"/>
      </rPr>
      <t xml:space="preserve">   Сидіння, стільці та супутні вироби і частини до них  </t>
    </r>
  </si>
  <si>
    <t xml:space="preserve">грн (сто дев'яносто п'ять  тисяч гривень 00 коп.)                                                           . </t>
  </si>
  <si>
    <t>Стіл письмовий</t>
  </si>
  <si>
    <r>
      <t>Код ДК 021:2015  39120000-9 -</t>
    </r>
    <r>
      <rPr>
        <sz val="10"/>
        <color indexed="8"/>
        <rFont val="Times New Roman"/>
        <family val="1"/>
        <charset val="204"/>
      </rPr>
      <t>Столи, серванти, письмові столи та книжкові шафи</t>
    </r>
  </si>
  <si>
    <t xml:space="preserve">грн сімдесят три тисячі  шістсот  гривень 00 коп.)                            </t>
  </si>
  <si>
    <t xml:space="preserve">грн. ( три тисячі  чотириста вісімдесят гривні 00 коп.)                             </t>
  </si>
  <si>
    <t>Натискні ручки, целіндрові механізми</t>
  </si>
  <si>
    <r>
      <t xml:space="preserve">Код 021: 2015 44520000-1 </t>
    </r>
    <r>
      <rPr>
        <sz val="10"/>
        <color indexed="8"/>
        <rFont val="Times New Roman"/>
        <family val="1"/>
        <charset val="204"/>
      </rPr>
      <t>Замки, ключі та петлі</t>
    </r>
  </si>
  <si>
    <t xml:space="preserve">загальний фонд КПКВ 3506010    </t>
  </si>
  <si>
    <t xml:space="preserve">грн. (вісімнадцять  тисяч гривень 00 коп),                             </t>
  </si>
  <si>
    <r>
      <t xml:space="preserve">Код 021: 2015 44510000-8 </t>
    </r>
    <r>
      <rPr>
        <sz val="10"/>
        <color indexed="8"/>
        <rFont val="Times New Roman"/>
        <family val="1"/>
        <charset val="204"/>
      </rPr>
      <t>Знаряддя</t>
    </r>
  </si>
  <si>
    <t>Послуги з вивезення відходів (скло, метал, полімерні матеріали тощо)</t>
  </si>
  <si>
    <r>
      <t>Код ДК 021:2015   90510000-5 -</t>
    </r>
    <r>
      <rPr>
        <sz val="10"/>
        <color indexed="8"/>
        <rFont val="Times New Roman"/>
        <family val="1"/>
        <charset val="204"/>
      </rPr>
      <t>Утилізація/видалення сміття та поводження зі сміттям</t>
    </r>
  </si>
  <si>
    <t>без застосування процедури закупівлі</t>
  </si>
  <si>
    <t xml:space="preserve">грн. (сто  тисяч   гривень 00 коп)                         </t>
  </si>
  <si>
    <t>Всього за КЕКВ 2275„Оплата інших енергоносіїв та інших комунальних послуг"</t>
  </si>
  <si>
    <r>
      <t>Код ДК 021:2015 98390000-3 -</t>
    </r>
    <r>
      <rPr>
        <sz val="10"/>
        <color indexed="8"/>
        <rFont val="Times New Roman"/>
        <family val="1"/>
        <charset val="204"/>
      </rPr>
      <t>Інші послуги</t>
    </r>
  </si>
  <si>
    <t xml:space="preserve">грн. (чотири тисячі вісімсот тридцять шість гривень 00 коп.)                             </t>
  </si>
  <si>
    <t xml:space="preserve">грн. (одна тисяча двісті  гривень 00 коп.)                             </t>
  </si>
  <si>
    <t>Послуги з перевезення вантажів</t>
  </si>
  <si>
    <r>
      <t xml:space="preserve">Код ДК 021:2015 60180000 -3 </t>
    </r>
    <r>
      <rPr>
        <sz val="10"/>
        <rFont val="Times New Roman"/>
        <family val="1"/>
        <charset val="204"/>
      </rPr>
      <t>Прокат вантажних транспортних засобів із водієм для перевезення товарів</t>
    </r>
  </si>
  <si>
    <t xml:space="preserve">грн. (сто дев'яносто сім тисяч  гривень 00 коп.)                             </t>
  </si>
  <si>
    <t>Оплата  за участь у короткострокових семінарах, нарадах-навчаннях (навчання з охорони праці)</t>
  </si>
  <si>
    <r>
      <t>Код ДК 021:2015   80520000-5 -</t>
    </r>
    <r>
      <rPr>
        <sz val="10"/>
        <color indexed="8"/>
        <rFont val="Times New Roman"/>
        <family val="1"/>
        <charset val="204"/>
      </rPr>
      <t>Навчальні засоби</t>
    </r>
  </si>
  <si>
    <t xml:space="preserve">грн. (п'ять тисяч  гривень 00 коп)                         </t>
  </si>
  <si>
    <t xml:space="preserve">грн. (сто дев'яносто сім тисяч сімсот п'ядесят гривень 00 коп.)                            </t>
  </si>
  <si>
    <t xml:space="preserve">Послуги телефонного зв'язку та передачі даних (місцевий зв'язок, міжміський зв'язок та абоненська плата за користування телефонним апаратом) для забезпечення Держмитслужби телефоним зв'язком. </t>
  </si>
  <si>
    <t>Лот -1 Граничні маршрутизатори для вузлів відомчої телекомунікаційної мережі</t>
  </si>
  <si>
    <t xml:space="preserve">Лот -2Мережевий комутатор рівня ядра на 48 порти для локальних обчислювальних мереж </t>
  </si>
  <si>
    <t>Лот-3 Мережевий комутатор рівня ядра на 24 порти для локальних обчислювальних мереж</t>
  </si>
  <si>
    <t>Лот-4Мережевий комутатор рівня ядра на 12 портів для локальних обчислювальних мереж</t>
  </si>
  <si>
    <t>Лот - 5Мережевий комутатор рівня ядра на 8 портів для локальних обчислювальних мереж</t>
  </si>
  <si>
    <r>
      <t>Код ДК 021:2015  30210000-4 -</t>
    </r>
    <r>
      <rPr>
        <sz val="10"/>
        <color indexed="8"/>
        <rFont val="Times New Roman"/>
        <family val="1"/>
        <charset val="204"/>
      </rPr>
      <t>Машини для обробки даних (апаратна частина)</t>
    </r>
  </si>
  <si>
    <t>Обладнання для маркування та ідентифікації (планшет+сканер-кільце+принтер)(зчитувальні пристрої)</t>
  </si>
  <si>
    <t xml:space="preserve"> грн (чотири мільйони гривень 00 коп)</t>
  </si>
  <si>
    <t>Орендна плата за користування частиною технологічної стійки (1 юніти), на якій встановлено телекомунікаційне обладнання для функціонування волоконно-оптичної лінії зв'язку від ЦА ДФС (вул.Дегтярівська,11-г) до МГТС ПАТ "Укртелеком" (вул.Володимирській, 54-а)</t>
  </si>
  <si>
    <t>грудень-січень</t>
  </si>
  <si>
    <t>травень</t>
  </si>
  <si>
    <t>липень</t>
  </si>
  <si>
    <t>Оренда обладнання</t>
  </si>
  <si>
    <t>відкриті торги (анг.мова)</t>
  </si>
  <si>
    <t>(анг.мова)</t>
  </si>
  <si>
    <t>відкриті торги (анг. мова)</t>
  </si>
  <si>
    <r>
      <t xml:space="preserve">Код ДК 021:2015 71240000 - 2 </t>
    </r>
    <r>
      <rPr>
        <sz val="10"/>
        <color indexed="8"/>
        <rFont val="Times New Roman"/>
        <family val="1"/>
        <charset val="204"/>
      </rPr>
      <t>Архітектурні інженерні та планувальні послуги ДСТУ Б.Д. 1.1- 1- 2013 "Правила визначення вартості будівництва"</t>
    </r>
  </si>
  <si>
    <t>ЧЕРНОШТАН Ігор</t>
  </si>
  <si>
    <t>КАЗМІРЕНКО Світлана</t>
  </si>
  <si>
    <t>РАДЧЕНКО Інна</t>
  </si>
  <si>
    <r>
      <t>Аркуш погодження</t>
    </r>
    <r>
      <rPr>
        <sz val="12"/>
        <color indexed="8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Річного плану закупівель  керівниками структурних підрозділів </t>
    </r>
  </si>
  <si>
    <t>звіт проукладений договір</t>
  </si>
  <si>
    <t>звіт про укладений договір</t>
  </si>
  <si>
    <t>Відкриті торги</t>
  </si>
  <si>
    <t>Ліцензія на технічну підтримку Системи управління, кешування та карантину (Security Ma)</t>
  </si>
  <si>
    <t xml:space="preserve">грн.(сто двадцять  тисяч шістдесят гривень 00 коп.)                           </t>
  </si>
  <si>
    <t>Ліцензія на технічну підтримку Шлюза обробки пошти (Email Security Appliance)</t>
  </si>
  <si>
    <t xml:space="preserve">грн.(двісті сорок тисяч сто двадцять гривень 00 коп.)                           </t>
  </si>
  <si>
    <t xml:space="preserve">грн.(один мільйон дев'ятсот десять  тисяч гривень 00 коп.)                           </t>
  </si>
  <si>
    <t>Ліцензія на технічну підтримку  Програмного забезпечення з відповідними ліцензіями для обладнання захисту електронної пошти (Сentralized Email Management Reporting License, Email Advanced Malware Protection License, Inbound Essentials Bundle (AS-AV-OF), Email McAfee Anti-Virus)</t>
  </si>
  <si>
    <t xml:space="preserve">грн. (дев'ятнадцять мільйонів двісі двадцять сім тисяч двісті двадцять дві гривні 48 коп.)                           </t>
  </si>
  <si>
    <t xml:space="preserve">грн.(дев'ятсот тридцять п'ять  тисяч двісті вісімдесят гривень 00 коп.)                           </t>
  </si>
  <si>
    <r>
      <t>Код ДК 021:2015 48310000-4 -</t>
    </r>
    <r>
      <rPr>
        <sz val="10"/>
        <color indexed="8"/>
        <rFont val="Times New Roman"/>
        <family val="1"/>
        <charset val="204"/>
      </rPr>
      <t>Пакети програмного забезпечення для створення документів</t>
    </r>
  </si>
  <si>
    <t>Журнали "Держслужбовець", "Радник у сфері державних закупівель" (електронна версія)</t>
  </si>
  <si>
    <t xml:space="preserve">грн. (тридцять мільйон сімсот дев'яносто тисяч гривень 00 коп.)                            </t>
  </si>
  <si>
    <t xml:space="preserve">грн. (сімсот десять тисяч гривень 00 коп.)                            </t>
  </si>
  <si>
    <r>
      <t>Код ДК 021:2015  35120000-1 -</t>
    </r>
    <r>
      <rPr>
        <sz val="10"/>
        <color indexed="8"/>
        <rFont val="Times New Roman"/>
        <family val="1"/>
        <charset val="204"/>
      </rPr>
      <t xml:space="preserve">Системи та пристрої нагляду та охорони </t>
    </r>
  </si>
  <si>
    <t>спеціальний фонд КПКВ 3506090</t>
  </si>
  <si>
    <t>квітень</t>
  </si>
  <si>
    <t xml:space="preserve">грн. (п'ять мільйонів   гривень 00коп)                     </t>
  </si>
  <si>
    <t>червень</t>
  </si>
  <si>
    <t xml:space="preserve">відкриті торги </t>
  </si>
  <si>
    <t>Технічна підтримка серверного обладнання; Технічна підпримка інженерної інфраструктури серверних приміщень</t>
  </si>
  <si>
    <r>
      <t xml:space="preserve">Код ДК 021:2015   50710000-5 - </t>
    </r>
    <r>
      <rPr>
        <sz val="10"/>
        <color indexed="8"/>
        <rFont val="Times New Roman"/>
        <family val="1"/>
        <charset val="204"/>
      </rPr>
      <t>Послуги з ремонту і технічного обслуговуванння електричного і механічного устаткування будівель</t>
    </r>
  </si>
  <si>
    <r>
      <t xml:space="preserve">Код ДК 021:2015  30230000-0 - </t>
    </r>
    <r>
      <rPr>
        <sz val="10"/>
        <color indexed="8"/>
        <rFont val="Times New Roman"/>
        <family val="1"/>
        <charset val="204"/>
      </rPr>
      <t>Комп'ютерне обладнання</t>
    </r>
  </si>
  <si>
    <t xml:space="preserve">Батарейні модулі для джерел безперебійного живлення Emerson 90кВт; Батарейні модулі для джерел безперебійного живлення Emerson 120кВт; </t>
  </si>
  <si>
    <t xml:space="preserve">грн. (вісімсот вісімдесят тисяч  гривень 00коп)                     </t>
  </si>
  <si>
    <t xml:space="preserve">грн. (вісімсот шістдесят чотири тисячі   гривень 00коп)                     </t>
  </si>
  <si>
    <t xml:space="preserve">грн. (п'ятнадцять мільйонів сто дев'яносто п'ять тисяч   гривень 00коп)                     </t>
  </si>
  <si>
    <t>вересень</t>
  </si>
  <si>
    <t>Обладнання для зберігання даних на стрічкових носіях</t>
  </si>
  <si>
    <t>відкриті торги  (анг.мова)</t>
  </si>
  <si>
    <t>5000000 спецфонд</t>
  </si>
  <si>
    <t>880000 спецфонд</t>
  </si>
  <si>
    <t>864000 спецфонд</t>
  </si>
  <si>
    <t>15195000,90 спецфонд</t>
  </si>
  <si>
    <r>
      <t xml:space="preserve">Код ДК 021:2015  31680000-6- </t>
    </r>
    <r>
      <rPr>
        <sz val="10"/>
        <rFont val="Times New Roman"/>
        <family val="1"/>
        <charset val="204"/>
      </rPr>
      <t>Електричне приладдя та супутні товари до електричного обладнання</t>
    </r>
  </si>
  <si>
    <t>Жорстки диски для серверного обладнання виробництва DELL;Жорстки диски для серверного збереження виробництва DELL;</t>
  </si>
  <si>
    <t>Диск DVD-R (упаковка 10шт.);  Миша USB дротова, Миша USB без дротова; Носій даних FLASH 32 Gb USB 3.0</t>
  </si>
  <si>
    <t>Інструменти для зачищення кабелю (стрипер); Набір інструментів в сумці для монтажу телекомунікаційних мереж;Набір точного інструменту для електроніки; Кримпер</t>
  </si>
  <si>
    <t xml:space="preserve">грн. (сім тисяч сімсот сімдесят дві гривні 00 коп.)                             </t>
  </si>
  <si>
    <t xml:space="preserve">грн. (сімдесят чотири тисячі  вісімдесят  гривень 00 коп.)                             </t>
  </si>
  <si>
    <t xml:space="preserve">грн. (вісімнадцять тисяч п'ятсот двадцять вісім гривень 00 коп.)                             </t>
  </si>
  <si>
    <r>
      <t xml:space="preserve">                     на 2020 рік</t>
    </r>
    <r>
      <rPr>
        <sz val="10"/>
        <color indexed="8"/>
        <rFont val="Times New Roman"/>
        <family val="1"/>
        <charset val="204"/>
      </rPr>
      <t xml:space="preserve">   </t>
    </r>
    <r>
      <rPr>
        <b/>
        <sz val="16"/>
        <color indexed="8"/>
        <rFont val="Times New Roman"/>
        <family val="1"/>
        <charset val="204"/>
      </rPr>
      <t xml:space="preserve">зі змінами </t>
    </r>
  </si>
  <si>
    <t>Система контролю доступу (Турнікет, повнозростовий двупрохідний)</t>
  </si>
  <si>
    <t>Телефонні апарати;Телефонні кабелі і супутня продукція; ІР телефон  Grandstream GXP 1615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</si>
</sst>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8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16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u/>
      <sz val="14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u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0"/>
      <name val="Times New Roman"/>
      <family val="1"/>
      <charset val="204"/>
    </font>
    <font>
      <u/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2"/>
      <color indexed="8"/>
      <name val="Times Roman"/>
      <family val="1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indexed="9"/>
      <name val="Calibri"/>
      <family val="2"/>
      <charset val="204"/>
    </font>
    <font>
      <b/>
      <sz val="10"/>
      <color indexed="9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sz val="11"/>
      <color indexed="8"/>
      <name val="Times Roman"/>
      <family val="1"/>
    </font>
    <font>
      <sz val="11"/>
      <color indexed="10"/>
      <name val="Calibri"/>
      <family val="2"/>
      <charset val="204"/>
    </font>
    <font>
      <sz val="11"/>
      <name val="Calibri"/>
      <family val="2"/>
      <charset val="204"/>
    </font>
    <font>
      <i/>
      <sz val="10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8"/>
      <color rgb="FFFFFF00"/>
      <name val="Calibri"/>
      <family val="2"/>
      <charset val="204"/>
      <scheme val="minor"/>
    </font>
    <font>
      <sz val="16"/>
      <color rgb="FFFFFF00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8"/>
      </left>
      <right style="medium">
        <color indexed="8"/>
      </right>
      <top style="thin">
        <color indexed="64"/>
      </top>
      <bottom/>
      <diagonal/>
    </border>
    <border>
      <left/>
      <right style="medium">
        <color indexed="8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8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8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8"/>
      </bottom>
      <diagonal/>
    </border>
  </borders>
  <cellStyleXfs count="1">
    <xf numFmtId="0" fontId="0" fillId="0" borderId="0"/>
  </cellStyleXfs>
  <cellXfs count="326">
    <xf numFmtId="0" fontId="0" fillId="0" borderId="0" xfId="0"/>
    <xf numFmtId="0" fontId="6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9" fillId="0" borderId="0" xfId="0" applyFont="1" applyAlignment="1">
      <alignment vertical="top" wrapText="1"/>
    </xf>
    <xf numFmtId="0" fontId="0" fillId="2" borderId="0" xfId="0" applyFill="1"/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top" wrapText="1"/>
    </xf>
    <xf numFmtId="0" fontId="6" fillId="0" borderId="4" xfId="0" applyFont="1" applyBorder="1" applyAlignment="1">
      <alignment vertical="center" wrapText="1"/>
    </xf>
    <xf numFmtId="0" fontId="7" fillId="3" borderId="0" xfId="0" applyFont="1" applyFill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vertical="center" wrapText="1"/>
    </xf>
    <xf numFmtId="0" fontId="16" fillId="0" borderId="7" xfId="0" applyFont="1" applyBorder="1" applyAlignment="1">
      <alignment horizontal="center" vertical="top" wrapText="1"/>
    </xf>
    <xf numFmtId="0" fontId="8" fillId="2" borderId="8" xfId="0" applyFont="1" applyFill="1" applyBorder="1" applyAlignment="1">
      <alignment vertical="center" wrapText="1"/>
    </xf>
    <xf numFmtId="0" fontId="8" fillId="2" borderId="9" xfId="0" applyFont="1" applyFill="1" applyBorder="1" applyAlignment="1">
      <alignment vertical="center" wrapText="1"/>
    </xf>
    <xf numFmtId="0" fontId="9" fillId="2" borderId="8" xfId="0" applyFont="1" applyFill="1" applyBorder="1" applyAlignment="1">
      <alignment vertical="top" wrapText="1"/>
    </xf>
    <xf numFmtId="4" fontId="15" fillId="2" borderId="9" xfId="0" applyNumberFormat="1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vertical="top" wrapText="1"/>
    </xf>
    <xf numFmtId="0" fontId="9" fillId="2" borderId="3" xfId="0" applyFont="1" applyFill="1" applyBorder="1" applyAlignment="1">
      <alignment vertical="top" wrapText="1"/>
    </xf>
    <xf numFmtId="4" fontId="15" fillId="2" borderId="3" xfId="0" applyNumberFormat="1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vertical="center" wrapText="1"/>
    </xf>
    <xf numFmtId="0" fontId="8" fillId="2" borderId="3" xfId="0" applyFont="1" applyFill="1" applyBorder="1" applyAlignment="1">
      <alignment vertical="center" wrapText="1"/>
    </xf>
    <xf numFmtId="0" fontId="6" fillId="4" borderId="2" xfId="0" applyFont="1" applyFill="1" applyBorder="1" applyAlignment="1">
      <alignment vertical="center" wrapText="1"/>
    </xf>
    <xf numFmtId="0" fontId="6" fillId="4" borderId="4" xfId="0" applyFont="1" applyFill="1" applyBorder="1" applyAlignment="1">
      <alignment vertical="center" wrapText="1"/>
    </xf>
    <xf numFmtId="0" fontId="6" fillId="0" borderId="0" xfId="0" applyFont="1" applyAlignment="1">
      <alignment horizontal="right" vertical="center" wrapText="1"/>
    </xf>
    <xf numFmtId="4" fontId="0" fillId="0" borderId="0" xfId="0" applyNumberFormat="1"/>
    <xf numFmtId="0" fontId="8" fillId="4" borderId="2" xfId="0" applyFont="1" applyFill="1" applyBorder="1" applyAlignment="1">
      <alignment vertical="top" wrapText="1"/>
    </xf>
    <xf numFmtId="0" fontId="8" fillId="4" borderId="4" xfId="0" applyFont="1" applyFill="1" applyBorder="1" applyAlignment="1">
      <alignment vertical="top" wrapText="1"/>
    </xf>
    <xf numFmtId="49" fontId="6" fillId="0" borderId="2" xfId="0" applyNumberFormat="1" applyFont="1" applyBorder="1" applyAlignment="1">
      <alignment vertical="center" wrapText="1"/>
    </xf>
    <xf numFmtId="0" fontId="13" fillId="0" borderId="0" xfId="0" applyFont="1"/>
    <xf numFmtId="0" fontId="6" fillId="4" borderId="11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0" fontId="16" fillId="4" borderId="7" xfId="0" applyFont="1" applyFill="1" applyBorder="1" applyAlignment="1">
      <alignment horizontal="center" vertical="top" wrapText="1"/>
    </xf>
    <xf numFmtId="0" fontId="6" fillId="0" borderId="2" xfId="0" applyFont="1" applyFill="1" applyBorder="1" applyAlignment="1">
      <alignment horizontal="center" vertical="top" wrapText="1"/>
    </xf>
    <xf numFmtId="0" fontId="6" fillId="0" borderId="4" xfId="0" applyFont="1" applyFill="1" applyBorder="1" applyAlignment="1">
      <alignment horizontal="center" vertical="top" wrapText="1"/>
    </xf>
    <xf numFmtId="0" fontId="6" fillId="4" borderId="4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vertical="top" wrapText="1"/>
    </xf>
    <xf numFmtId="0" fontId="8" fillId="0" borderId="4" xfId="0" applyFont="1" applyFill="1" applyBorder="1" applyAlignment="1">
      <alignment vertical="top" wrapText="1"/>
    </xf>
    <xf numFmtId="0" fontId="6" fillId="0" borderId="13" xfId="0" applyFont="1" applyFill="1" applyBorder="1" applyAlignment="1">
      <alignment vertical="center" wrapText="1"/>
    </xf>
    <xf numFmtId="0" fontId="6" fillId="4" borderId="14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vertical="center" wrapText="1"/>
    </xf>
    <xf numFmtId="0" fontId="6" fillId="4" borderId="13" xfId="0" applyFont="1" applyFill="1" applyBorder="1" applyAlignment="1">
      <alignment vertical="center" wrapText="1"/>
    </xf>
    <xf numFmtId="0" fontId="8" fillId="4" borderId="13" xfId="0" applyFont="1" applyFill="1" applyBorder="1" applyAlignment="1">
      <alignment vertical="top" wrapText="1"/>
    </xf>
    <xf numFmtId="0" fontId="6" fillId="4" borderId="13" xfId="0" applyFont="1" applyFill="1" applyBorder="1" applyAlignment="1">
      <alignment horizontal="center" vertical="center" wrapText="1"/>
    </xf>
    <xf numFmtId="0" fontId="6" fillId="5" borderId="13" xfId="0" applyFont="1" applyFill="1" applyBorder="1" applyAlignment="1">
      <alignment horizontal="left" vertical="center" wrapText="1"/>
    </xf>
    <xf numFmtId="0" fontId="6" fillId="5" borderId="2" xfId="0" applyFont="1" applyFill="1" applyBorder="1" applyAlignment="1">
      <alignment vertical="center" wrapText="1"/>
    </xf>
    <xf numFmtId="0" fontId="6" fillId="5" borderId="4" xfId="0" applyFont="1" applyFill="1" applyBorder="1" applyAlignment="1">
      <alignment vertical="center" wrapText="1"/>
    </xf>
    <xf numFmtId="0" fontId="6" fillId="5" borderId="13" xfId="0" applyFont="1" applyFill="1" applyBorder="1" applyAlignment="1">
      <alignment vertical="center" wrapText="1"/>
    </xf>
    <xf numFmtId="4" fontId="21" fillId="5" borderId="7" xfId="0" applyNumberFormat="1" applyFont="1" applyFill="1" applyBorder="1" applyAlignment="1">
      <alignment horizontal="center" vertical="center" wrapText="1"/>
    </xf>
    <xf numFmtId="4" fontId="21" fillId="5" borderId="3" xfId="0" applyNumberFormat="1" applyFont="1" applyFill="1" applyBorder="1" applyAlignment="1">
      <alignment horizontal="center" vertical="top" wrapText="1"/>
    </xf>
    <xf numFmtId="0" fontId="6" fillId="0" borderId="13" xfId="0" applyFont="1" applyFill="1" applyBorder="1" applyAlignment="1">
      <alignment horizontal="center" vertical="top" wrapText="1"/>
    </xf>
    <xf numFmtId="0" fontId="6" fillId="0" borderId="4" xfId="0" applyFont="1" applyFill="1" applyBorder="1" applyAlignment="1">
      <alignment vertical="center" wrapText="1"/>
    </xf>
    <xf numFmtId="0" fontId="0" fillId="0" borderId="0" xfId="0" applyFill="1"/>
    <xf numFmtId="0" fontId="4" fillId="4" borderId="4" xfId="0" applyFont="1" applyFill="1" applyBorder="1" applyAlignment="1">
      <alignment vertical="center" wrapText="1"/>
    </xf>
    <xf numFmtId="0" fontId="8" fillId="2" borderId="16" xfId="0" applyFont="1" applyFill="1" applyBorder="1" applyAlignment="1">
      <alignment horizontal="left" vertical="center" wrapText="1"/>
    </xf>
    <xf numFmtId="0" fontId="16" fillId="0" borderId="7" xfId="0" applyFont="1" applyFill="1" applyBorder="1" applyAlignment="1">
      <alignment horizontal="center" vertical="top" wrapText="1"/>
    </xf>
    <xf numFmtId="49" fontId="6" fillId="0" borderId="13" xfId="0" applyNumberFormat="1" applyFont="1" applyBorder="1" applyAlignment="1">
      <alignment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left" vertical="top" wrapText="1"/>
    </xf>
    <xf numFmtId="0" fontId="8" fillId="0" borderId="13" xfId="0" applyFont="1" applyFill="1" applyBorder="1" applyAlignment="1">
      <alignment vertical="top" wrapText="1"/>
    </xf>
    <xf numFmtId="0" fontId="6" fillId="0" borderId="17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4" fontId="14" fillId="2" borderId="3" xfId="0" applyNumberFormat="1" applyFont="1" applyFill="1" applyBorder="1" applyAlignment="1">
      <alignment horizontal="center" wrapText="1"/>
    </xf>
    <xf numFmtId="0" fontId="22" fillId="2" borderId="3" xfId="0" applyFont="1" applyFill="1" applyBorder="1" applyAlignment="1">
      <alignment vertical="center" wrapText="1"/>
    </xf>
    <xf numFmtId="4" fontId="24" fillId="2" borderId="3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vertical="center" wrapText="1"/>
    </xf>
    <xf numFmtId="0" fontId="8" fillId="0" borderId="2" xfId="0" applyFont="1" applyFill="1" applyBorder="1" applyAlignment="1">
      <alignment vertical="center" wrapText="1"/>
    </xf>
    <xf numFmtId="0" fontId="8" fillId="0" borderId="4" xfId="0" applyFont="1" applyFill="1" applyBorder="1" applyAlignment="1">
      <alignment vertical="center" wrapText="1"/>
    </xf>
    <xf numFmtId="0" fontId="6" fillId="4" borderId="2" xfId="0" applyFont="1" applyFill="1" applyBorder="1" applyAlignment="1">
      <alignment horizontal="center" vertical="top" wrapText="1"/>
    </xf>
    <xf numFmtId="0" fontId="6" fillId="4" borderId="4" xfId="0" applyFont="1" applyFill="1" applyBorder="1" applyAlignment="1">
      <alignment horizontal="center" vertical="top" wrapText="1"/>
    </xf>
    <xf numFmtId="0" fontId="8" fillId="0" borderId="21" xfId="0" applyFont="1" applyFill="1" applyBorder="1" applyAlignment="1">
      <alignment vertical="center" wrapText="1"/>
    </xf>
    <xf numFmtId="0" fontId="8" fillId="2" borderId="4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vertical="top" wrapText="1"/>
    </xf>
    <xf numFmtId="0" fontId="6" fillId="0" borderId="13" xfId="0" applyFont="1" applyFill="1" applyBorder="1" applyAlignment="1">
      <alignment vertical="top" wrapText="1"/>
    </xf>
    <xf numFmtId="0" fontId="6" fillId="0" borderId="4" xfId="0" applyFont="1" applyFill="1" applyBorder="1" applyAlignment="1">
      <alignment vertical="top" wrapText="1"/>
    </xf>
    <xf numFmtId="4" fontId="10" fillId="0" borderId="3" xfId="0" applyNumberFormat="1" applyFont="1" applyFill="1" applyBorder="1" applyAlignment="1">
      <alignment horizontal="center" vertical="center" wrapText="1"/>
    </xf>
    <xf numFmtId="49" fontId="11" fillId="0" borderId="2" xfId="0" applyNumberFormat="1" applyFont="1" applyFill="1" applyBorder="1" applyAlignment="1">
      <alignment horizontal="center" vertical="center" wrapText="1"/>
    </xf>
    <xf numFmtId="49" fontId="11" fillId="0" borderId="4" xfId="0" applyNumberFormat="1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vertical="center" wrapText="1"/>
    </xf>
    <xf numFmtId="0" fontId="10" fillId="0" borderId="13" xfId="0" applyFont="1" applyFill="1" applyBorder="1" applyAlignment="1">
      <alignment horizontal="center" vertical="center" wrapText="1"/>
    </xf>
    <xf numFmtId="2" fontId="10" fillId="0" borderId="3" xfId="0" applyNumberFormat="1" applyFont="1" applyFill="1" applyBorder="1" applyAlignment="1">
      <alignment horizontal="center" vertical="center" wrapText="1"/>
    </xf>
    <xf numFmtId="4" fontId="10" fillId="0" borderId="3" xfId="0" applyNumberFormat="1" applyFont="1" applyFill="1" applyBorder="1" applyAlignment="1">
      <alignment horizontal="center" vertical="top" wrapText="1"/>
    </xf>
    <xf numFmtId="0" fontId="6" fillId="0" borderId="7" xfId="0" applyFont="1" applyFill="1" applyBorder="1" applyAlignment="1">
      <alignment vertical="top" wrapText="1"/>
    </xf>
    <xf numFmtId="0" fontId="6" fillId="0" borderId="15" xfId="0" applyFont="1" applyFill="1" applyBorder="1" applyAlignment="1">
      <alignment vertical="top" wrapText="1"/>
    </xf>
    <xf numFmtId="0" fontId="26" fillId="2" borderId="3" xfId="0" applyFont="1" applyFill="1" applyBorder="1" applyAlignment="1">
      <alignment vertical="top" wrapText="1"/>
    </xf>
    <xf numFmtId="0" fontId="27" fillId="2" borderId="3" xfId="0" applyFont="1" applyFill="1" applyBorder="1" applyAlignment="1">
      <alignment vertical="center" wrapText="1"/>
    </xf>
    <xf numFmtId="0" fontId="8" fillId="2" borderId="16" xfId="0" applyFont="1" applyFill="1" applyBorder="1" applyAlignment="1">
      <alignment vertical="center" wrapText="1"/>
    </xf>
    <xf numFmtId="0" fontId="8" fillId="0" borderId="4" xfId="0" applyFont="1" applyBorder="1" applyAlignment="1">
      <alignment vertical="top" wrapText="1"/>
    </xf>
    <xf numFmtId="0" fontId="8" fillId="4" borderId="4" xfId="0" applyFont="1" applyFill="1" applyBorder="1" applyAlignment="1">
      <alignment vertical="center" wrapText="1"/>
    </xf>
    <xf numFmtId="0" fontId="6" fillId="4" borderId="7" xfId="0" applyFont="1" applyFill="1" applyBorder="1" applyAlignment="1">
      <alignment vertical="center" wrapText="1"/>
    </xf>
    <xf numFmtId="4" fontId="21" fillId="4" borderId="7" xfId="0" applyNumberFormat="1" applyFont="1" applyFill="1" applyBorder="1" applyAlignment="1">
      <alignment horizontal="center" vertical="top" wrapText="1"/>
    </xf>
    <xf numFmtId="0" fontId="0" fillId="4" borderId="21" xfId="0" applyFill="1" applyBorder="1" applyAlignment="1">
      <alignment vertical="center"/>
    </xf>
    <xf numFmtId="0" fontId="6" fillId="4" borderId="7" xfId="0" applyFont="1" applyFill="1" applyBorder="1" applyAlignment="1">
      <alignment horizontal="left" vertical="center" wrapText="1"/>
    </xf>
    <xf numFmtId="0" fontId="6" fillId="4" borderId="21" xfId="0" applyFont="1" applyFill="1" applyBorder="1" applyAlignment="1">
      <alignment horizontal="left" vertical="center" wrapText="1"/>
    </xf>
    <xf numFmtId="0" fontId="6" fillId="4" borderId="15" xfId="0" applyFont="1" applyFill="1" applyBorder="1" applyAlignment="1">
      <alignment horizontal="left" vertical="center" wrapText="1"/>
    </xf>
    <xf numFmtId="0" fontId="13" fillId="4" borderId="13" xfId="0" applyFont="1" applyFill="1" applyBorder="1" applyAlignment="1">
      <alignment horizontal="center" vertical="top" wrapText="1"/>
    </xf>
    <xf numFmtId="4" fontId="21" fillId="4" borderId="3" xfId="0" applyNumberFormat="1" applyFont="1" applyFill="1" applyBorder="1" applyAlignment="1">
      <alignment horizontal="center" vertical="justify" wrapText="1"/>
    </xf>
    <xf numFmtId="0" fontId="18" fillId="4" borderId="4" xfId="0" applyFont="1" applyFill="1" applyBorder="1" applyAlignment="1">
      <alignment horizontal="left" vertical="top" wrapText="1"/>
    </xf>
    <xf numFmtId="0" fontId="13" fillId="4" borderId="4" xfId="0" applyFont="1" applyFill="1" applyBorder="1" applyAlignment="1">
      <alignment horizontal="center" vertical="center" wrapText="1"/>
    </xf>
    <xf numFmtId="0" fontId="6" fillId="4" borderId="21" xfId="0" applyFont="1" applyFill="1" applyBorder="1" applyAlignment="1">
      <alignment vertical="center" wrapText="1"/>
    </xf>
    <xf numFmtId="4" fontId="21" fillId="4" borderId="3" xfId="0" applyNumberFormat="1" applyFont="1" applyFill="1" applyBorder="1" applyAlignment="1">
      <alignment horizontal="center" vertical="top" wrapText="1"/>
    </xf>
    <xf numFmtId="0" fontId="10" fillId="4" borderId="0" xfId="0" applyFont="1" applyFill="1"/>
    <xf numFmtId="0" fontId="6" fillId="4" borderId="15" xfId="0" applyFont="1" applyFill="1" applyBorder="1" applyAlignment="1">
      <alignment vertical="center" wrapText="1"/>
    </xf>
    <xf numFmtId="0" fontId="23" fillId="0" borderId="7" xfId="0" applyFont="1" applyBorder="1" applyAlignment="1">
      <alignment horizontal="center" vertical="top" wrapText="1"/>
    </xf>
    <xf numFmtId="0" fontId="3" fillId="4" borderId="13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6" fillId="0" borderId="21" xfId="0" applyFont="1" applyFill="1" applyBorder="1" applyAlignment="1">
      <alignment vertical="top" wrapText="1"/>
    </xf>
    <xf numFmtId="0" fontId="6" fillId="0" borderId="15" xfId="0" applyFont="1" applyFill="1" applyBorder="1" applyAlignment="1">
      <alignment horizontal="left" vertical="top" wrapText="1"/>
    </xf>
    <xf numFmtId="0" fontId="6" fillId="0" borderId="14" xfId="0" applyFont="1" applyFill="1" applyBorder="1" applyAlignment="1">
      <alignment horizontal="center" vertical="center" wrapText="1"/>
    </xf>
    <xf numFmtId="0" fontId="23" fillId="4" borderId="7" xfId="0" applyFont="1" applyFill="1" applyBorder="1" applyAlignment="1">
      <alignment horizontal="center" vertical="top" wrapText="1"/>
    </xf>
    <xf numFmtId="0" fontId="29" fillId="4" borderId="7" xfId="0" applyFont="1" applyFill="1" applyBorder="1" applyAlignment="1">
      <alignment horizontal="center" vertical="top" wrapText="1"/>
    </xf>
    <xf numFmtId="0" fontId="29" fillId="4" borderId="10" xfId="0" applyFont="1" applyFill="1" applyBorder="1" applyAlignment="1">
      <alignment horizontal="center" vertical="top" wrapText="1"/>
    </xf>
    <xf numFmtId="0" fontId="6" fillId="4" borderId="13" xfId="0" applyFont="1" applyFill="1" applyBorder="1" applyAlignment="1">
      <alignment horizontal="center" vertical="top" wrapText="1"/>
    </xf>
    <xf numFmtId="0" fontId="3" fillId="4" borderId="4" xfId="0" applyFont="1" applyFill="1" applyBorder="1" applyAlignment="1">
      <alignment vertical="center" wrapText="1"/>
    </xf>
    <xf numFmtId="0" fontId="3" fillId="4" borderId="13" xfId="0" applyFont="1" applyFill="1" applyBorder="1" applyAlignment="1">
      <alignment vertical="center" wrapText="1"/>
    </xf>
    <xf numFmtId="0" fontId="13" fillId="4" borderId="13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19" fillId="0" borderId="3" xfId="0" applyFont="1" applyFill="1" applyBorder="1" applyAlignment="1">
      <alignment horizontal="center" vertical="center" wrapText="1"/>
    </xf>
    <xf numFmtId="4" fontId="18" fillId="0" borderId="3" xfId="0" applyNumberFormat="1" applyFont="1" applyFill="1" applyBorder="1" applyAlignment="1">
      <alignment horizontal="center" vertical="center" wrapText="1"/>
    </xf>
    <xf numFmtId="4" fontId="18" fillId="0" borderId="3" xfId="0" applyNumberFormat="1" applyFont="1" applyFill="1" applyBorder="1" applyAlignment="1">
      <alignment horizontal="center" vertical="top" wrapText="1"/>
    </xf>
    <xf numFmtId="0" fontId="9" fillId="2" borderId="3" xfId="0" applyFont="1" applyFill="1" applyBorder="1" applyAlignment="1">
      <alignment horizontal="center" vertical="top" wrapText="1"/>
    </xf>
    <xf numFmtId="0" fontId="23" fillId="4" borderId="3" xfId="0" applyFont="1" applyFill="1" applyBorder="1" applyAlignment="1">
      <alignment horizontal="center" vertical="top" wrapText="1"/>
    </xf>
    <xf numFmtId="4" fontId="31" fillId="0" borderId="0" xfId="0" applyNumberFormat="1" applyFont="1"/>
    <xf numFmtId="0" fontId="11" fillId="0" borderId="2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49" fontId="6" fillId="0" borderId="13" xfId="0" applyNumberFormat="1" applyFont="1" applyBorder="1" applyAlignment="1">
      <alignment horizontal="center" vertical="center" wrapText="1"/>
    </xf>
    <xf numFmtId="0" fontId="8" fillId="0" borderId="7" xfId="0" applyFont="1" applyFill="1" applyBorder="1" applyAlignment="1">
      <alignment vertical="center" wrapText="1"/>
    </xf>
    <xf numFmtId="0" fontId="8" fillId="0" borderId="13" xfId="0" applyFont="1" applyFill="1" applyBorder="1" applyAlignment="1">
      <alignment vertical="center" wrapText="1"/>
    </xf>
    <xf numFmtId="0" fontId="11" fillId="0" borderId="13" xfId="0" applyFont="1" applyFill="1" applyBorder="1" applyAlignment="1">
      <alignment vertical="center" wrapText="1"/>
    </xf>
    <xf numFmtId="0" fontId="11" fillId="0" borderId="4" xfId="0" applyFont="1" applyFill="1" applyBorder="1" applyAlignment="1">
      <alignment vertical="center" wrapText="1"/>
    </xf>
    <xf numFmtId="49" fontId="11" fillId="0" borderId="13" xfId="0" applyNumberFormat="1" applyFont="1" applyFill="1" applyBorder="1" applyAlignment="1">
      <alignment vertical="center" wrapText="1"/>
    </xf>
    <xf numFmtId="49" fontId="11" fillId="0" borderId="4" xfId="0" applyNumberFormat="1" applyFont="1" applyFill="1" applyBorder="1" applyAlignment="1">
      <alignment vertical="center" wrapText="1"/>
    </xf>
    <xf numFmtId="0" fontId="0" fillId="0" borderId="15" xfId="0" applyBorder="1" applyAlignment="1"/>
    <xf numFmtId="0" fontId="0" fillId="0" borderId="21" xfId="0" applyBorder="1" applyAlignment="1"/>
    <xf numFmtId="0" fontId="11" fillId="0" borderId="13" xfId="0" applyFont="1" applyFill="1" applyBorder="1" applyAlignment="1">
      <alignment horizontal="center" vertical="center" wrapText="1"/>
    </xf>
    <xf numFmtId="0" fontId="13" fillId="0" borderId="13" xfId="0" applyFont="1" applyFill="1" applyBorder="1" applyAlignment="1">
      <alignment vertical="center" wrapText="1"/>
    </xf>
    <xf numFmtId="0" fontId="13" fillId="0" borderId="4" xfId="0" applyFont="1" applyFill="1" applyBorder="1" applyAlignment="1">
      <alignment vertical="center" wrapText="1"/>
    </xf>
    <xf numFmtId="0" fontId="8" fillId="4" borderId="13" xfId="0" applyFont="1" applyFill="1" applyBorder="1" applyAlignment="1">
      <alignment vertical="center" wrapText="1"/>
    </xf>
    <xf numFmtId="0" fontId="23" fillId="0" borderId="3" xfId="0" applyFont="1" applyBorder="1" applyAlignment="1">
      <alignment horizontal="center" vertical="top" wrapText="1"/>
    </xf>
    <xf numFmtId="0" fontId="13" fillId="4" borderId="2" xfId="0" applyFont="1" applyFill="1" applyBorder="1" applyAlignment="1">
      <alignment horizontal="center" vertical="center" wrapText="1"/>
    </xf>
    <xf numFmtId="4" fontId="32" fillId="0" borderId="0" xfId="0" applyNumberFormat="1" applyFont="1"/>
    <xf numFmtId="0" fontId="13" fillId="4" borderId="4" xfId="0" applyFont="1" applyFill="1" applyBorder="1" applyAlignment="1">
      <alignment vertical="center" wrapText="1"/>
    </xf>
    <xf numFmtId="0" fontId="6" fillId="4" borderId="0" xfId="0" applyFont="1" applyFill="1" applyBorder="1" applyAlignment="1">
      <alignment horizontal="left" vertical="center" wrapText="1"/>
    </xf>
    <xf numFmtId="0" fontId="13" fillId="4" borderId="13" xfId="0" applyFont="1" applyFill="1" applyBorder="1" applyAlignment="1">
      <alignment vertical="center" wrapText="1"/>
    </xf>
    <xf numFmtId="49" fontId="6" fillId="4" borderId="2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32" fillId="4" borderId="0" xfId="0" applyNumberFormat="1" applyFont="1" applyFill="1"/>
    <xf numFmtId="4" fontId="21" fillId="4" borderId="4" xfId="0" applyNumberFormat="1" applyFont="1" applyFill="1" applyBorder="1" applyAlignment="1">
      <alignment horizontal="center" vertical="top" wrapText="1"/>
    </xf>
    <xf numFmtId="0" fontId="16" fillId="4" borderId="3" xfId="0" applyFont="1" applyFill="1" applyBorder="1" applyAlignment="1">
      <alignment horizontal="center" vertical="top" wrapText="1"/>
    </xf>
    <xf numFmtId="4" fontId="25" fillId="4" borderId="3" xfId="0" applyNumberFormat="1" applyFont="1" applyFill="1" applyBorder="1" applyAlignment="1">
      <alignment horizontal="center" vertical="top" wrapText="1"/>
    </xf>
    <xf numFmtId="4" fontId="21" fillId="4" borderId="7" xfId="0" applyNumberFormat="1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6" fillId="4" borderId="22" xfId="0" applyFont="1" applyFill="1" applyBorder="1" applyAlignment="1">
      <alignment vertical="center" wrapText="1"/>
    </xf>
    <xf numFmtId="4" fontId="21" fillId="0" borderId="3" xfId="0" applyNumberFormat="1" applyFont="1" applyFill="1" applyBorder="1" applyAlignment="1">
      <alignment horizontal="center" vertical="top" wrapText="1"/>
    </xf>
    <xf numFmtId="0" fontId="22" fillId="0" borderId="13" xfId="0" applyFont="1" applyFill="1" applyBorder="1" applyAlignment="1">
      <alignment vertical="top" wrapText="1"/>
    </xf>
    <xf numFmtId="0" fontId="6" fillId="4" borderId="2" xfId="0" applyFont="1" applyFill="1" applyBorder="1" applyAlignment="1">
      <alignment horizontal="center" vertical="center" wrapText="1"/>
    </xf>
    <xf numFmtId="0" fontId="8" fillId="0" borderId="23" xfId="0" applyFont="1" applyFill="1" applyBorder="1" applyAlignment="1">
      <alignment vertical="top" wrapText="1"/>
    </xf>
    <xf numFmtId="0" fontId="10" fillId="0" borderId="4" xfId="0" applyFont="1" applyFill="1" applyBorder="1" applyAlignment="1">
      <alignment vertical="top" wrapText="1"/>
    </xf>
    <xf numFmtId="0" fontId="33" fillId="0" borderId="4" xfId="0" applyFont="1" applyFill="1" applyBorder="1" applyAlignment="1">
      <alignment vertical="top" wrapText="1"/>
    </xf>
    <xf numFmtId="4" fontId="25" fillId="0" borderId="3" xfId="0" applyNumberFormat="1" applyFont="1" applyFill="1" applyBorder="1" applyAlignment="1">
      <alignment horizontal="center" vertical="top" wrapText="1"/>
    </xf>
    <xf numFmtId="0" fontId="22" fillId="0" borderId="15" xfId="0" applyFont="1" applyFill="1" applyBorder="1" applyAlignment="1">
      <alignment horizontal="left" vertical="top" wrapText="1"/>
    </xf>
    <xf numFmtId="4" fontId="18" fillId="4" borderId="3" xfId="0" applyNumberFormat="1" applyFont="1" applyFill="1" applyBorder="1" applyAlignment="1">
      <alignment horizontal="center" vertical="center" wrapText="1"/>
    </xf>
    <xf numFmtId="0" fontId="8" fillId="0" borderId="21" xfId="0" applyFont="1" applyBorder="1" applyAlignment="1">
      <alignment horizontal="left" vertical="top" wrapText="1"/>
    </xf>
    <xf numFmtId="0" fontId="8" fillId="0" borderId="2" xfId="0" applyFont="1" applyBorder="1" applyAlignment="1">
      <alignment vertical="top" wrapText="1"/>
    </xf>
    <xf numFmtId="0" fontId="34" fillId="0" borderId="4" xfId="0" applyFont="1" applyBorder="1" applyAlignment="1">
      <alignment vertical="center" wrapText="1"/>
    </xf>
    <xf numFmtId="0" fontId="6" fillId="0" borderId="2" xfId="0" applyFont="1" applyBorder="1" applyAlignment="1">
      <alignment horizontal="left" vertical="top" wrapText="1"/>
    </xf>
    <xf numFmtId="0" fontId="6" fillId="4" borderId="15" xfId="0" applyFont="1" applyFill="1" applyBorder="1" applyAlignment="1">
      <alignment horizontal="left" vertical="top" wrapText="1"/>
    </xf>
    <xf numFmtId="0" fontId="8" fillId="0" borderId="15" xfId="0" applyFont="1" applyBorder="1" applyAlignment="1">
      <alignment horizontal="left" vertical="top" wrapText="1"/>
    </xf>
    <xf numFmtId="0" fontId="6" fillId="0" borderId="0" xfId="0" applyFont="1" applyFill="1" applyBorder="1" applyAlignment="1">
      <alignment vertical="top" wrapText="1"/>
    </xf>
    <xf numFmtId="0" fontId="6" fillId="0" borderId="15" xfId="0" applyFont="1" applyBorder="1" applyAlignment="1">
      <alignment horizontal="center" vertical="center" wrapText="1"/>
    </xf>
    <xf numFmtId="4" fontId="25" fillId="4" borderId="10" xfId="0" applyNumberFormat="1" applyFont="1" applyFill="1" applyBorder="1" applyAlignment="1">
      <alignment horizontal="center" vertical="top" wrapText="1"/>
    </xf>
    <xf numFmtId="0" fontId="8" fillId="0" borderId="0" xfId="0" applyFont="1" applyBorder="1" applyAlignment="1">
      <alignment vertical="top" wrapText="1"/>
    </xf>
    <xf numFmtId="0" fontId="16" fillId="4" borderId="10" xfId="0" applyFont="1" applyFill="1" applyBorder="1" applyAlignment="1">
      <alignment horizontal="center" vertical="top" wrapText="1"/>
    </xf>
    <xf numFmtId="0" fontId="10" fillId="0" borderId="4" xfId="0" applyFont="1" applyBorder="1" applyAlignment="1">
      <alignment vertical="center" wrapText="1"/>
    </xf>
    <xf numFmtId="0" fontId="20" fillId="4" borderId="13" xfId="0" applyFont="1" applyFill="1" applyBorder="1" applyAlignment="1">
      <alignment horizontal="center" vertical="top" wrapText="1"/>
    </xf>
    <xf numFmtId="4" fontId="25" fillId="0" borderId="10" xfId="0" applyNumberFormat="1" applyFont="1" applyFill="1" applyBorder="1" applyAlignment="1">
      <alignment horizontal="center" vertical="top" wrapText="1"/>
    </xf>
    <xf numFmtId="0" fontId="30" fillId="4" borderId="13" xfId="0" applyFont="1" applyFill="1" applyBorder="1" applyAlignment="1">
      <alignment horizontal="center" vertical="top" wrapText="1"/>
    </xf>
    <xf numFmtId="0" fontId="9" fillId="2" borderId="4" xfId="0" applyFont="1" applyFill="1" applyBorder="1" applyAlignment="1">
      <alignment vertical="top" wrapText="1"/>
    </xf>
    <xf numFmtId="4" fontId="14" fillId="2" borderId="3" xfId="0" applyNumberFormat="1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6" fillId="0" borderId="23" xfId="0" applyFont="1" applyFill="1" applyBorder="1" applyAlignment="1">
      <alignment vertical="center" wrapText="1"/>
    </xf>
    <xf numFmtId="0" fontId="6" fillId="4" borderId="23" xfId="0" applyFont="1" applyFill="1" applyBorder="1" applyAlignment="1">
      <alignment vertical="center" wrapText="1"/>
    </xf>
    <xf numFmtId="0" fontId="22" fillId="4" borderId="2" xfId="0" applyFont="1" applyFill="1" applyBorder="1" applyAlignment="1">
      <alignment vertical="top" wrapText="1"/>
    </xf>
    <xf numFmtId="0" fontId="6" fillId="4" borderId="0" xfId="0" applyFont="1" applyFill="1" applyBorder="1" applyAlignment="1">
      <alignment vertical="center" wrapText="1"/>
    </xf>
    <xf numFmtId="0" fontId="8" fillId="4" borderId="11" xfId="0" applyFont="1" applyFill="1" applyBorder="1" applyAlignment="1">
      <alignment vertical="top" wrapText="1"/>
    </xf>
    <xf numFmtId="0" fontId="8" fillId="4" borderId="12" xfId="0" applyFont="1" applyFill="1" applyBorder="1" applyAlignment="1">
      <alignment vertical="top" wrapText="1"/>
    </xf>
    <xf numFmtId="0" fontId="1" fillId="4" borderId="4" xfId="0" applyFont="1" applyFill="1" applyBorder="1" applyAlignment="1">
      <alignment vertical="center" wrapText="1"/>
    </xf>
    <xf numFmtId="0" fontId="8" fillId="0" borderId="23" xfId="0" applyFont="1" applyFill="1" applyBorder="1" applyAlignment="1">
      <alignment horizontal="left" vertical="center" wrapText="1"/>
    </xf>
    <xf numFmtId="0" fontId="6" fillId="0" borderId="12" xfId="0" applyFont="1" applyFill="1" applyBorder="1" applyAlignment="1">
      <alignment horizontal="center" vertical="center" wrapText="1"/>
    </xf>
    <xf numFmtId="4" fontId="21" fillId="4" borderId="15" xfId="0" applyNumberFormat="1" applyFont="1" applyFill="1" applyBorder="1" applyAlignment="1">
      <alignment horizontal="center" vertical="top" wrapText="1"/>
    </xf>
    <xf numFmtId="4" fontId="21" fillId="0" borderId="7" xfId="0" applyNumberFormat="1" applyFont="1" applyFill="1" applyBorder="1" applyAlignment="1">
      <alignment horizontal="center" vertical="top" wrapText="1"/>
    </xf>
    <xf numFmtId="0" fontId="23" fillId="0" borderId="7" xfId="0" applyFont="1" applyFill="1" applyBorder="1" applyAlignment="1">
      <alignment horizontal="center" vertical="top" wrapText="1"/>
    </xf>
    <xf numFmtId="0" fontId="6" fillId="4" borderId="4" xfId="0" applyFont="1" applyFill="1" applyBorder="1" applyAlignment="1">
      <alignment horizontal="center" vertical="top" wrapText="1"/>
    </xf>
    <xf numFmtId="0" fontId="6" fillId="0" borderId="2" xfId="0" applyFont="1" applyFill="1" applyBorder="1" applyAlignment="1">
      <alignment horizontal="center" vertical="top" wrapText="1"/>
    </xf>
    <xf numFmtId="0" fontId="6" fillId="0" borderId="4" xfId="0" applyFont="1" applyFill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18" fillId="4" borderId="21" xfId="0" applyFont="1" applyFill="1" applyBorder="1" applyAlignment="1">
      <alignment horizontal="left" vertical="top" wrapText="1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36" fillId="0" borderId="0" xfId="0" applyFont="1"/>
    <xf numFmtId="0" fontId="37" fillId="0" borderId="0" xfId="0" applyFont="1"/>
    <xf numFmtId="0" fontId="22" fillId="6" borderId="2" xfId="0" applyFont="1" applyFill="1" applyBorder="1" applyAlignment="1">
      <alignment vertical="top" wrapText="1"/>
    </xf>
    <xf numFmtId="0" fontId="8" fillId="6" borderId="2" xfId="0" applyFont="1" applyFill="1" applyBorder="1" applyAlignment="1">
      <alignment vertical="top" wrapText="1"/>
    </xf>
    <xf numFmtId="49" fontId="11" fillId="0" borderId="2" xfId="0" applyNumberFormat="1" applyFont="1" applyFill="1" applyBorder="1" applyAlignment="1">
      <alignment horizontal="center" vertical="center" wrapText="1"/>
    </xf>
    <xf numFmtId="4" fontId="21" fillId="7" borderId="7" xfId="0" applyNumberFormat="1" applyFont="1" applyFill="1" applyBorder="1" applyAlignment="1">
      <alignment horizontal="center" vertical="top" wrapText="1"/>
    </xf>
    <xf numFmtId="0" fontId="6" fillId="4" borderId="2" xfId="0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left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49" fontId="6" fillId="0" borderId="21" xfId="0" applyNumberFormat="1" applyFont="1" applyBorder="1" applyAlignment="1">
      <alignment horizontal="center" vertical="center" wrapText="1"/>
    </xf>
    <xf numFmtId="0" fontId="6" fillId="4" borderId="7" xfId="0" applyFont="1" applyFill="1" applyBorder="1" applyAlignment="1">
      <alignment horizontal="left" vertical="top" wrapText="1"/>
    </xf>
    <xf numFmtId="0" fontId="6" fillId="4" borderId="21" xfId="0" applyFont="1" applyFill="1" applyBorder="1" applyAlignment="1">
      <alignment horizontal="left" vertical="top" wrapText="1"/>
    </xf>
    <xf numFmtId="0" fontId="13" fillId="4" borderId="2" xfId="0" applyFont="1" applyFill="1" applyBorder="1" applyAlignment="1">
      <alignment horizontal="center" vertical="center" wrapText="1"/>
    </xf>
    <xf numFmtId="0" fontId="13" fillId="4" borderId="4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8" fillId="6" borderId="2" xfId="0" applyFont="1" applyFill="1" applyBorder="1" applyAlignment="1">
      <alignment horizontal="left" vertical="top" wrapText="1"/>
    </xf>
    <xf numFmtId="0" fontId="8" fillId="6" borderId="4" xfId="0" applyFont="1" applyFill="1" applyBorder="1" applyAlignment="1">
      <alignment horizontal="left" vertical="top" wrapText="1"/>
    </xf>
    <xf numFmtId="0" fontId="6" fillId="0" borderId="2" xfId="0" applyFont="1" applyFill="1" applyBorder="1" applyAlignment="1">
      <alignment horizontal="center" vertical="top" wrapText="1"/>
    </xf>
    <xf numFmtId="0" fontId="6" fillId="0" borderId="4" xfId="0" applyFont="1" applyFill="1" applyBorder="1" applyAlignment="1">
      <alignment horizontal="center" vertical="top" wrapText="1"/>
    </xf>
    <xf numFmtId="49" fontId="6" fillId="0" borderId="2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left" vertical="center" wrapText="1"/>
    </xf>
    <xf numFmtId="0" fontId="6" fillId="0" borderId="4" xfId="0" applyNumberFormat="1" applyFont="1" applyFill="1" applyBorder="1" applyAlignment="1">
      <alignment horizontal="left" vertical="center" wrapText="1"/>
    </xf>
    <xf numFmtId="49" fontId="6" fillId="0" borderId="13" xfId="0" applyNumberFormat="1" applyFont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49" fontId="6" fillId="4" borderId="7" xfId="0" applyNumberFormat="1" applyFont="1" applyFill="1" applyBorder="1" applyAlignment="1">
      <alignment horizontal="center" vertical="center" wrapText="1"/>
    </xf>
    <xf numFmtId="49" fontId="6" fillId="4" borderId="21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10" fillId="0" borderId="0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top" wrapText="1"/>
    </xf>
    <xf numFmtId="0" fontId="6" fillId="0" borderId="21" xfId="0" applyFont="1" applyBorder="1" applyAlignment="1">
      <alignment horizontal="left" vertical="top" wrapText="1"/>
    </xf>
    <xf numFmtId="0" fontId="1" fillId="4" borderId="2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left" vertical="top" wrapText="1"/>
    </xf>
    <xf numFmtId="0" fontId="8" fillId="4" borderId="4" xfId="0" applyFont="1" applyFill="1" applyBorder="1" applyAlignment="1">
      <alignment horizontal="left" vertical="top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28" fillId="4" borderId="2" xfId="0" applyFont="1" applyFill="1" applyBorder="1" applyAlignment="1">
      <alignment horizontal="center" vertical="center" wrapText="1"/>
    </xf>
    <xf numFmtId="0" fontId="28" fillId="4" borderId="4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right" vertical="center" wrapText="1"/>
    </xf>
    <xf numFmtId="0" fontId="12" fillId="0" borderId="0" xfId="0" applyFont="1" applyAlignment="1">
      <alignment horizontal="right" vertical="center" wrapText="1"/>
    </xf>
    <xf numFmtId="0" fontId="13" fillId="4" borderId="2" xfId="0" applyFont="1" applyFill="1" applyBorder="1" applyAlignment="1">
      <alignment horizontal="center" vertical="top" wrapText="1"/>
    </xf>
    <xf numFmtId="0" fontId="13" fillId="4" borderId="4" xfId="0" applyFont="1" applyFill="1" applyBorder="1" applyAlignment="1">
      <alignment horizontal="center" vertical="top" wrapText="1"/>
    </xf>
    <xf numFmtId="0" fontId="6" fillId="4" borderId="2" xfId="0" applyFont="1" applyFill="1" applyBorder="1" applyAlignment="1">
      <alignment horizontal="center" vertical="top" wrapText="1"/>
    </xf>
    <xf numFmtId="0" fontId="6" fillId="4" borderId="4" xfId="0" applyFont="1" applyFill="1" applyBorder="1" applyAlignment="1">
      <alignment horizontal="center" vertical="top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13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6" fillId="4" borderId="13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top" wrapText="1"/>
    </xf>
    <xf numFmtId="0" fontId="5" fillId="0" borderId="0" xfId="0" applyFont="1" applyAlignment="1">
      <alignment horizontal="center" vertical="center"/>
    </xf>
    <xf numFmtId="0" fontId="17" fillId="3" borderId="0" xfId="0" applyFont="1" applyFill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top" wrapText="1"/>
    </xf>
    <xf numFmtId="0" fontId="6" fillId="0" borderId="4" xfId="0" applyFont="1" applyFill="1" applyBorder="1" applyAlignment="1">
      <alignment horizontal="left" vertical="top" wrapText="1"/>
    </xf>
    <xf numFmtId="0" fontId="30" fillId="0" borderId="2" xfId="0" applyFont="1" applyFill="1" applyBorder="1" applyAlignment="1">
      <alignment horizontal="center" vertical="center" wrapText="1"/>
    </xf>
    <xf numFmtId="0" fontId="30" fillId="0" borderId="4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49" fontId="11" fillId="0" borderId="2" xfId="0" applyNumberFormat="1" applyFont="1" applyFill="1" applyBorder="1" applyAlignment="1">
      <alignment horizontal="center" vertical="center" wrapText="1"/>
    </xf>
    <xf numFmtId="49" fontId="11" fillId="0" borderId="4" xfId="0" applyNumberFormat="1" applyFont="1" applyFill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49" fontId="11" fillId="0" borderId="3" xfId="0" applyNumberFormat="1" applyFont="1" applyFill="1" applyBorder="1" applyAlignment="1">
      <alignment horizontal="center" vertical="top" wrapText="1"/>
    </xf>
    <xf numFmtId="49" fontId="6" fillId="0" borderId="2" xfId="0" applyNumberFormat="1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left" vertical="center" wrapText="1"/>
    </xf>
    <xf numFmtId="0" fontId="8" fillId="4" borderId="4" xfId="0" applyFont="1" applyFill="1" applyBorder="1" applyAlignment="1">
      <alignment horizontal="left" vertical="center" wrapText="1"/>
    </xf>
    <xf numFmtId="0" fontId="10" fillId="4" borderId="3" xfId="0" applyFont="1" applyFill="1" applyBorder="1" applyAlignment="1">
      <alignment horizontal="center" vertical="top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6" fillId="4" borderId="7" xfId="0" applyNumberFormat="1" applyFont="1" applyFill="1" applyBorder="1" applyAlignment="1">
      <alignment horizontal="left" vertical="center" wrapText="1"/>
    </xf>
    <xf numFmtId="0" fontId="6" fillId="4" borderId="21" xfId="0" applyNumberFormat="1" applyFont="1" applyFill="1" applyBorder="1" applyAlignment="1">
      <alignment horizontal="left" vertical="center" wrapText="1"/>
    </xf>
    <xf numFmtId="0" fontId="13" fillId="0" borderId="13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left" vertical="top" wrapText="1"/>
    </xf>
    <xf numFmtId="0" fontId="6" fillId="0" borderId="21" xfId="0" applyFont="1" applyFill="1" applyBorder="1" applyAlignment="1">
      <alignment horizontal="left" vertical="top" wrapText="1"/>
    </xf>
    <xf numFmtId="0" fontId="6" fillId="5" borderId="2" xfId="0" applyFont="1" applyFill="1" applyBorder="1" applyAlignment="1">
      <alignment horizontal="left" vertical="center" wrapText="1"/>
    </xf>
    <xf numFmtId="0" fontId="6" fillId="5" borderId="4" xfId="0" applyFont="1" applyFill="1" applyBorder="1" applyAlignment="1">
      <alignment horizontal="left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left" vertical="top" wrapText="1"/>
    </xf>
    <xf numFmtId="0" fontId="35" fillId="7" borderId="7" xfId="0" applyFont="1" applyFill="1" applyBorder="1" applyAlignment="1">
      <alignment horizontal="left" wrapText="1"/>
    </xf>
    <xf numFmtId="0" fontId="35" fillId="7" borderId="21" xfId="0" applyFont="1" applyFill="1" applyBorder="1" applyAlignment="1">
      <alignment horizontal="left" wrapText="1"/>
    </xf>
    <xf numFmtId="0" fontId="8" fillId="0" borderId="21" xfId="0" applyFont="1" applyBorder="1" applyAlignment="1">
      <alignment horizontal="left" vertical="top" wrapText="1"/>
    </xf>
    <xf numFmtId="0" fontId="8" fillId="0" borderId="21" xfId="0" applyFont="1" applyFill="1" applyBorder="1" applyAlignment="1">
      <alignment horizontal="left" vertical="top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20" fillId="0" borderId="0" xfId="0" applyFont="1" applyAlignment="1">
      <alignment horizontal="left"/>
    </xf>
    <xf numFmtId="0" fontId="18" fillId="0" borderId="0" xfId="0" applyFont="1" applyAlignment="1">
      <alignment horizontal="center" wrapText="1"/>
    </xf>
    <xf numFmtId="0" fontId="10" fillId="0" borderId="0" xfId="0" applyFont="1" applyAlignment="1">
      <alignment horizontal="center" wrapText="1"/>
    </xf>
    <xf numFmtId="4" fontId="25" fillId="7" borderId="3" xfId="0" applyNumberFormat="1" applyFont="1" applyFill="1" applyBorder="1" applyAlignment="1">
      <alignment horizontal="center" vertical="top" wrapText="1"/>
    </xf>
    <xf numFmtId="0" fontId="19" fillId="0" borderId="0" xfId="0" applyFont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3;&#1072;%20&#1087;&#1086;&#1075;&#1086;&#1076;&#1078;&#1077;&#1085;&#1085;&#1103;%20&#1044;&#1086;&#1076;&#1072;&#1090;&#1086;&#1082;%20&#1056;&#1110;&#1095;&#1085;&#1080;&#1081;%20&#1087;&#1083;&#1072;&#1085;%20&#1079;&#1072;&#1082;&#1091;&#1087;&#1110;&#1074;&#1077;&#1083;&#1100;%20&#1044;&#1052;&#1057;&#1059;%20&#1085;&#1072;%202020%20&#1088;&#1086;&#1082;&#1091;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  <sheetName val="Лист4"/>
    </sheetNames>
    <sheetDataSet>
      <sheetData sheetId="0">
        <row r="30">
          <cell r="D30">
            <v>0</v>
          </cell>
        </row>
        <row r="55">
          <cell r="D55">
            <v>0</v>
          </cell>
        </row>
        <row r="87">
          <cell r="E87">
            <v>0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84"/>
  <sheetViews>
    <sheetView tabSelected="1" view="pageBreakPreview" topLeftCell="A170" zoomScaleSheetLayoutView="100" workbookViewId="0">
      <selection activeCell="E57" sqref="E57:E58"/>
    </sheetView>
  </sheetViews>
  <sheetFormatPr defaultRowHeight="15"/>
  <cols>
    <col min="1" max="1" width="38.140625" customWidth="1"/>
    <col min="2" max="2" width="31.42578125" customWidth="1"/>
    <col min="3" max="3" width="11.28515625" customWidth="1"/>
    <col min="4" max="4" width="25.28515625" customWidth="1"/>
    <col min="5" max="5" width="14.85546875" customWidth="1"/>
    <col min="6" max="6" width="12.42578125" bestFit="1" customWidth="1"/>
    <col min="7" max="7" width="17.28515625" customWidth="1"/>
    <col min="8" max="8" width="13.5703125" bestFit="1" customWidth="1"/>
    <col min="9" max="9" width="15.28515625" customWidth="1"/>
    <col min="12" max="12" width="13.42578125" bestFit="1" customWidth="1"/>
  </cols>
  <sheetData>
    <row r="1" spans="1:8" ht="20.25">
      <c r="A1" s="278" t="s">
        <v>5</v>
      </c>
      <c r="B1" s="278"/>
      <c r="C1" s="278"/>
      <c r="D1" s="278"/>
      <c r="E1" s="278"/>
      <c r="F1" s="278"/>
      <c r="G1" s="278"/>
    </row>
    <row r="2" spans="1:8" ht="20.25">
      <c r="A2" s="278" t="s">
        <v>280</v>
      </c>
      <c r="B2" s="278"/>
      <c r="C2" s="278"/>
      <c r="D2" s="278"/>
      <c r="E2" s="278"/>
      <c r="F2" s="278"/>
      <c r="G2" s="325">
        <v>2</v>
      </c>
    </row>
    <row r="3" spans="1:8" ht="18.75">
      <c r="A3" s="279" t="s">
        <v>9</v>
      </c>
      <c r="B3" s="279"/>
      <c r="C3" s="279"/>
      <c r="D3" s="279"/>
      <c r="E3" s="279"/>
      <c r="F3" s="279"/>
      <c r="G3" s="279"/>
    </row>
    <row r="4" spans="1:8" ht="18.75">
      <c r="A4" s="10"/>
      <c r="B4" s="279" t="s">
        <v>10</v>
      </c>
      <c r="C4" s="279"/>
      <c r="D4" s="279"/>
      <c r="E4" s="279"/>
      <c r="F4" s="10"/>
      <c r="G4" s="10"/>
    </row>
    <row r="5" spans="1:8" ht="15.75" thickBot="1">
      <c r="A5" s="280" t="s">
        <v>0</v>
      </c>
      <c r="B5" s="280"/>
      <c r="C5" s="280"/>
      <c r="D5" s="280"/>
      <c r="E5" s="280"/>
      <c r="F5" s="280"/>
      <c r="G5" s="280"/>
    </row>
    <row r="6" spans="1:8" ht="64.5" thickBot="1">
      <c r="A6" s="11" t="s">
        <v>11</v>
      </c>
      <c r="B6" s="12" t="s">
        <v>12</v>
      </c>
      <c r="C6" s="12" t="s">
        <v>28</v>
      </c>
      <c r="D6" s="12" t="s">
        <v>13</v>
      </c>
      <c r="E6" s="6" t="s">
        <v>14</v>
      </c>
      <c r="F6" s="6" t="s">
        <v>15</v>
      </c>
      <c r="G6" s="6" t="s">
        <v>16</v>
      </c>
    </row>
    <row r="7" spans="1:8" ht="19.5" customHeight="1">
      <c r="A7" s="76">
        <v>1</v>
      </c>
      <c r="B7" s="77">
        <v>2</v>
      </c>
      <c r="C7" s="77">
        <v>3</v>
      </c>
      <c r="D7" s="78">
        <v>4</v>
      </c>
      <c r="E7" s="79">
        <v>5</v>
      </c>
      <c r="F7" s="79">
        <v>6</v>
      </c>
      <c r="G7" s="79">
        <v>7</v>
      </c>
    </row>
    <row r="8" spans="1:8" ht="42.75" customHeight="1">
      <c r="A8" s="91" t="s">
        <v>128</v>
      </c>
      <c r="B8" s="85" t="s">
        <v>42</v>
      </c>
      <c r="C8" s="126">
        <v>2271</v>
      </c>
      <c r="D8" s="140">
        <v>4000000</v>
      </c>
      <c r="E8" s="145" t="s">
        <v>95</v>
      </c>
      <c r="F8" s="145" t="s">
        <v>51</v>
      </c>
      <c r="G8" s="95" t="s">
        <v>89</v>
      </c>
    </row>
    <row r="9" spans="1:8" ht="27.75" customHeight="1">
      <c r="A9" s="93"/>
      <c r="B9" s="149"/>
      <c r="C9" s="157"/>
      <c r="D9" s="139" t="s">
        <v>224</v>
      </c>
      <c r="E9" s="150"/>
      <c r="F9" s="150"/>
      <c r="G9" s="152"/>
    </row>
    <row r="10" spans="1:8" ht="24.75" hidden="1" customHeight="1">
      <c r="A10" s="91" t="s">
        <v>125</v>
      </c>
      <c r="B10" s="149"/>
      <c r="C10" s="157"/>
      <c r="D10" s="94">
        <v>0</v>
      </c>
      <c r="E10" s="150"/>
      <c r="F10" s="150"/>
      <c r="G10" s="152"/>
    </row>
    <row r="11" spans="1:8" ht="44.25" hidden="1" customHeight="1">
      <c r="A11" s="92"/>
      <c r="B11" s="149"/>
      <c r="C11" s="157"/>
      <c r="D11" s="139" t="s">
        <v>38</v>
      </c>
      <c r="E11" s="150"/>
      <c r="F11" s="150"/>
      <c r="G11" s="152"/>
    </row>
    <row r="12" spans="1:8" ht="27" hidden="1" customHeight="1">
      <c r="A12" s="92" t="s">
        <v>121</v>
      </c>
      <c r="B12" s="149"/>
      <c r="C12" s="157"/>
      <c r="D12" s="94">
        <v>0</v>
      </c>
      <c r="E12" s="150"/>
      <c r="F12" s="150"/>
      <c r="G12" s="152"/>
    </row>
    <row r="13" spans="1:8" ht="39.75" hidden="1" customHeight="1">
      <c r="A13" s="93"/>
      <c r="B13" s="86"/>
      <c r="C13" s="158"/>
      <c r="D13" s="139" t="s">
        <v>38</v>
      </c>
      <c r="E13" s="151"/>
      <c r="F13" s="151"/>
      <c r="G13" s="153"/>
    </row>
    <row r="14" spans="1:8" ht="27.75" customHeight="1">
      <c r="A14" s="23" t="s">
        <v>17</v>
      </c>
      <c r="B14" s="23"/>
      <c r="C14" s="20"/>
      <c r="D14" s="81">
        <f>D8</f>
        <v>4000000</v>
      </c>
      <c r="E14" s="20"/>
      <c r="F14" s="20"/>
      <c r="G14" s="20"/>
      <c r="H14" s="144">
        <f>D14</f>
        <v>4000000</v>
      </c>
    </row>
    <row r="15" spans="1:8" ht="36" customHeight="1">
      <c r="A15" s="84" t="s">
        <v>115</v>
      </c>
      <c r="B15" s="85" t="s">
        <v>43</v>
      </c>
      <c r="C15" s="285">
        <v>2272</v>
      </c>
      <c r="D15" s="140">
        <v>139249.85999999999</v>
      </c>
      <c r="E15" s="287" t="s">
        <v>96</v>
      </c>
      <c r="F15" s="287" t="s">
        <v>51</v>
      </c>
      <c r="G15" s="290" t="s">
        <v>89</v>
      </c>
    </row>
    <row r="16" spans="1:8" ht="43.5" customHeight="1">
      <c r="A16" s="44"/>
      <c r="B16" s="149"/>
      <c r="C16" s="286"/>
      <c r="D16" s="139" t="s">
        <v>118</v>
      </c>
      <c r="E16" s="288"/>
      <c r="F16" s="288"/>
      <c r="G16" s="291"/>
    </row>
    <row r="17" spans="1:8" ht="38.25" customHeight="1">
      <c r="A17" s="84" t="s">
        <v>116</v>
      </c>
      <c r="B17" s="85" t="s">
        <v>117</v>
      </c>
      <c r="C17" s="285">
        <v>2272</v>
      </c>
      <c r="D17" s="140">
        <v>110750.14</v>
      </c>
      <c r="E17" s="287" t="s">
        <v>96</v>
      </c>
      <c r="F17" s="287" t="s">
        <v>51</v>
      </c>
      <c r="G17" s="290" t="s">
        <v>89</v>
      </c>
    </row>
    <row r="18" spans="1:8" ht="38.25" customHeight="1">
      <c r="A18" s="44"/>
      <c r="B18" s="149"/>
      <c r="C18" s="286"/>
      <c r="D18" s="139" t="s">
        <v>119</v>
      </c>
      <c r="E18" s="288"/>
      <c r="F18" s="288"/>
      <c r="G18" s="291"/>
    </row>
    <row r="19" spans="1:8" ht="29.25" customHeight="1">
      <c r="A19" s="82" t="s">
        <v>18</v>
      </c>
      <c r="B19" s="82"/>
      <c r="C19" s="82"/>
      <c r="D19" s="83">
        <f>D15+D17</f>
        <v>250000</v>
      </c>
      <c r="E19" s="82"/>
      <c r="F19" s="82"/>
      <c r="G19" s="82"/>
      <c r="H19" s="144">
        <f>D19</f>
        <v>250000</v>
      </c>
    </row>
    <row r="20" spans="1:8" s="5" customFormat="1" ht="38.25" customHeight="1">
      <c r="A20" s="101" t="s">
        <v>122</v>
      </c>
      <c r="B20" s="148" t="s">
        <v>87</v>
      </c>
      <c r="C20" s="299">
        <v>2273</v>
      </c>
      <c r="D20" s="141">
        <v>5000000</v>
      </c>
      <c r="E20" s="145" t="s">
        <v>96</v>
      </c>
      <c r="F20" s="145" t="s">
        <v>51</v>
      </c>
      <c r="G20" s="227" t="s">
        <v>89</v>
      </c>
    </row>
    <row r="21" spans="1:8" s="5" customFormat="1" ht="27" customHeight="1">
      <c r="A21" s="102"/>
      <c r="B21" s="154"/>
      <c r="C21" s="300"/>
      <c r="D21" s="139" t="s">
        <v>123</v>
      </c>
      <c r="E21" s="150"/>
      <c r="F21" s="156"/>
      <c r="G21" s="152"/>
    </row>
    <row r="22" spans="1:8" s="5" customFormat="1" ht="15.75" hidden="1">
      <c r="A22" s="101" t="s">
        <v>120</v>
      </c>
      <c r="B22" s="154"/>
      <c r="C22" s="300"/>
      <c r="D22" s="100">
        <v>0</v>
      </c>
      <c r="E22" s="150"/>
      <c r="F22" s="156"/>
      <c r="G22" s="152"/>
    </row>
    <row r="23" spans="1:8" s="5" customFormat="1" ht="36" hidden="1">
      <c r="A23" s="102"/>
      <c r="B23" s="154"/>
      <c r="C23" s="300"/>
      <c r="D23" s="139" t="s">
        <v>100</v>
      </c>
      <c r="E23" s="150"/>
      <c r="F23" s="156"/>
      <c r="G23" s="152"/>
    </row>
    <row r="24" spans="1:8" s="5" customFormat="1" ht="30" hidden="1" customHeight="1">
      <c r="A24" s="92" t="s">
        <v>121</v>
      </c>
      <c r="B24" s="154"/>
      <c r="C24" s="300"/>
      <c r="D24" s="99">
        <v>0</v>
      </c>
      <c r="E24" s="150"/>
      <c r="F24" s="156"/>
      <c r="G24" s="152"/>
    </row>
    <row r="25" spans="1:8" s="5" customFormat="1" ht="36" hidden="1">
      <c r="A25" s="62"/>
      <c r="B25" s="155"/>
      <c r="C25" s="301"/>
      <c r="D25" s="139" t="s">
        <v>100</v>
      </c>
      <c r="E25" s="151"/>
      <c r="F25" s="146"/>
      <c r="G25" s="153"/>
    </row>
    <row r="26" spans="1:8" s="5" customFormat="1" ht="43.5" customHeight="1">
      <c r="A26" s="91" t="s">
        <v>98</v>
      </c>
      <c r="B26" s="138" t="s">
        <v>87</v>
      </c>
      <c r="C26" s="98">
        <v>2273</v>
      </c>
      <c r="D26" s="141">
        <v>219000</v>
      </c>
      <c r="E26" s="287" t="s">
        <v>96</v>
      </c>
      <c r="F26" s="287" t="s">
        <v>51</v>
      </c>
      <c r="G26" s="95" t="s">
        <v>89</v>
      </c>
    </row>
    <row r="27" spans="1:8" s="5" customFormat="1" ht="33.75" customHeight="1">
      <c r="A27" s="93"/>
      <c r="B27" s="89"/>
      <c r="C27" s="97"/>
      <c r="D27" s="139" t="s">
        <v>124</v>
      </c>
      <c r="E27" s="288"/>
      <c r="F27" s="288"/>
      <c r="G27" s="96"/>
    </row>
    <row r="28" spans="1:8" ht="25.5">
      <c r="A28" s="90" t="s">
        <v>19</v>
      </c>
      <c r="B28" s="23"/>
      <c r="C28" s="20"/>
      <c r="D28" s="21">
        <f>D20+D26</f>
        <v>5219000</v>
      </c>
      <c r="E28" s="20"/>
      <c r="F28" s="20"/>
      <c r="G28" s="142"/>
      <c r="H28" s="144">
        <f>D28</f>
        <v>5219000</v>
      </c>
    </row>
    <row r="29" spans="1:8" ht="27.75" customHeight="1">
      <c r="A29" s="24" t="s">
        <v>97</v>
      </c>
      <c r="B29" s="85" t="s">
        <v>93</v>
      </c>
      <c r="C29" s="298">
        <v>2274</v>
      </c>
      <c r="D29" s="141">
        <v>489500</v>
      </c>
      <c r="E29" s="289" t="s">
        <v>96</v>
      </c>
      <c r="F29" s="271" t="s">
        <v>228</v>
      </c>
      <c r="G29" s="293" t="s">
        <v>89</v>
      </c>
    </row>
    <row r="30" spans="1:8" ht="38.25">
      <c r="A30" s="25" t="s">
        <v>99</v>
      </c>
      <c r="B30" s="86"/>
      <c r="C30" s="298"/>
      <c r="D30" s="80" t="s">
        <v>94</v>
      </c>
      <c r="E30" s="289"/>
      <c r="F30" s="272"/>
      <c r="G30" s="293"/>
    </row>
    <row r="31" spans="1:8" ht="32.25" customHeight="1">
      <c r="A31" s="23" t="s">
        <v>92</v>
      </c>
      <c r="B31" s="23"/>
      <c r="C31" s="20"/>
      <c r="D31" s="21">
        <f>D29</f>
        <v>489500</v>
      </c>
      <c r="E31" s="20"/>
      <c r="F31" s="20"/>
      <c r="G31" s="20"/>
      <c r="H31" s="144">
        <f>D31</f>
        <v>489500</v>
      </c>
    </row>
    <row r="32" spans="1:8" ht="28.5" customHeight="1">
      <c r="A32" s="24" t="s">
        <v>201</v>
      </c>
      <c r="B32" s="296" t="s">
        <v>202</v>
      </c>
      <c r="C32" s="196"/>
      <c r="D32" s="197">
        <v>100000</v>
      </c>
      <c r="E32" s="248" t="s">
        <v>203</v>
      </c>
      <c r="F32" s="271" t="s">
        <v>51</v>
      </c>
      <c r="G32" s="231" t="s">
        <v>89</v>
      </c>
      <c r="H32" s="144"/>
    </row>
    <row r="33" spans="1:8" ht="29.25" customHeight="1">
      <c r="A33" s="25"/>
      <c r="B33" s="297"/>
      <c r="C33" s="198">
        <v>2275</v>
      </c>
      <c r="D33" s="14" t="s">
        <v>204</v>
      </c>
      <c r="E33" s="249"/>
      <c r="F33" s="272"/>
      <c r="G33" s="232"/>
      <c r="H33" s="144"/>
    </row>
    <row r="34" spans="1:8" ht="32.25" customHeight="1">
      <c r="A34" s="105" t="s">
        <v>205</v>
      </c>
      <c r="B34" s="23"/>
      <c r="C34" s="199"/>
      <c r="D34" s="200">
        <f>D32</f>
        <v>100000</v>
      </c>
      <c r="E34" s="20"/>
      <c r="F34" s="20"/>
      <c r="G34" s="20"/>
      <c r="H34" s="144">
        <v>100000</v>
      </c>
    </row>
    <row r="35" spans="1:8" ht="40.5" customHeight="1">
      <c r="A35" s="311" t="s">
        <v>41</v>
      </c>
      <c r="B35" s="75" t="s">
        <v>39</v>
      </c>
      <c r="C35" s="304">
        <v>2210</v>
      </c>
      <c r="D35" s="169">
        <f>105080+175000</f>
        <v>280080</v>
      </c>
      <c r="E35" s="251" t="s">
        <v>22</v>
      </c>
      <c r="F35" s="292" t="s">
        <v>51</v>
      </c>
      <c r="G35" s="247" t="s">
        <v>89</v>
      </c>
    </row>
    <row r="36" spans="1:8" ht="28.5" customHeight="1">
      <c r="A36" s="284"/>
      <c r="B36" s="43"/>
      <c r="C36" s="282"/>
      <c r="D36" s="131" t="s">
        <v>166</v>
      </c>
      <c r="E36" s="252"/>
      <c r="F36" s="238"/>
      <c r="G36" s="244"/>
    </row>
    <row r="37" spans="1:8" ht="40.5" customHeight="1">
      <c r="A37" s="283" t="s">
        <v>177</v>
      </c>
      <c r="B37" s="42" t="s">
        <v>169</v>
      </c>
      <c r="C37" s="281">
        <v>2210</v>
      </c>
      <c r="D37" s="181">
        <f>30000+5000+2800+3325+875+1120</f>
        <v>43120</v>
      </c>
      <c r="E37" s="251" t="s">
        <v>22</v>
      </c>
      <c r="F37" s="237" t="s">
        <v>51</v>
      </c>
      <c r="G37" s="243" t="s">
        <v>102</v>
      </c>
    </row>
    <row r="38" spans="1:8" ht="24.75" customHeight="1">
      <c r="A38" s="284"/>
      <c r="B38" s="43"/>
      <c r="C38" s="282"/>
      <c r="D38" s="38" t="s">
        <v>178</v>
      </c>
      <c r="E38" s="252"/>
      <c r="F38" s="238"/>
      <c r="G38" s="244"/>
    </row>
    <row r="39" spans="1:8" ht="30.75" customHeight="1">
      <c r="A39" s="283" t="s">
        <v>275</v>
      </c>
      <c r="B39" s="176" t="s">
        <v>170</v>
      </c>
      <c r="C39" s="126">
        <v>2210</v>
      </c>
      <c r="D39" s="324">
        <f>1428+6000+3000+8100</f>
        <v>18528</v>
      </c>
      <c r="E39" s="251" t="s">
        <v>22</v>
      </c>
      <c r="F39" s="237" t="s">
        <v>51</v>
      </c>
      <c r="G39" s="243" t="s">
        <v>89</v>
      </c>
    </row>
    <row r="40" spans="1:8" ht="37.5" customHeight="1">
      <c r="A40" s="284"/>
      <c r="B40" s="43"/>
      <c r="C40" s="173"/>
      <c r="D40" s="65" t="s">
        <v>279</v>
      </c>
      <c r="E40" s="252"/>
      <c r="F40" s="238"/>
      <c r="G40" s="244"/>
    </row>
    <row r="41" spans="1:8" ht="39" customHeight="1">
      <c r="A41" s="101" t="s">
        <v>90</v>
      </c>
      <c r="B41" s="73" t="s">
        <v>88</v>
      </c>
      <c r="C41" s="67">
        <v>2210</v>
      </c>
      <c r="D41" s="171">
        <f>250000</f>
        <v>250000</v>
      </c>
      <c r="E41" s="237" t="s">
        <v>22</v>
      </c>
      <c r="F41" s="7" t="s">
        <v>51</v>
      </c>
      <c r="G41" s="7" t="s">
        <v>89</v>
      </c>
    </row>
    <row r="42" spans="1:8" ht="25.5" customHeight="1">
      <c r="A42" s="128"/>
      <c r="B42" s="74"/>
      <c r="C42" s="68"/>
      <c r="D42" s="170" t="s">
        <v>91</v>
      </c>
      <c r="E42" s="238"/>
      <c r="F42" s="69"/>
      <c r="G42" s="69"/>
    </row>
    <row r="43" spans="1:8" ht="37.5" customHeight="1">
      <c r="A43" s="129" t="s">
        <v>127</v>
      </c>
      <c r="B43" s="73" t="s">
        <v>88</v>
      </c>
      <c r="C43" s="127">
        <v>2210</v>
      </c>
      <c r="D43" s="171">
        <f>19495+4668+3855+5000</f>
        <v>33018</v>
      </c>
      <c r="E43" s="70" t="s">
        <v>22</v>
      </c>
      <c r="F43" s="70" t="s">
        <v>54</v>
      </c>
      <c r="G43" s="7" t="s">
        <v>89</v>
      </c>
    </row>
    <row r="44" spans="1:8" ht="27" customHeight="1">
      <c r="A44" s="72"/>
      <c r="B44" s="72"/>
      <c r="C44" s="71"/>
      <c r="D44" s="8" t="s">
        <v>126</v>
      </c>
      <c r="E44" s="9"/>
      <c r="F44" s="70"/>
      <c r="G44" s="13"/>
    </row>
    <row r="45" spans="1:8" ht="27" customHeight="1">
      <c r="A45" s="283" t="s">
        <v>282</v>
      </c>
      <c r="B45" s="42" t="s">
        <v>171</v>
      </c>
      <c r="C45" s="281">
        <v>2210</v>
      </c>
      <c r="D45" s="324">
        <f>64200+8280+1600</f>
        <v>74080</v>
      </c>
      <c r="E45" s="250" t="s">
        <v>22</v>
      </c>
      <c r="F45" s="237" t="s">
        <v>51</v>
      </c>
      <c r="G45" s="243" t="s">
        <v>102</v>
      </c>
    </row>
    <row r="46" spans="1:8" ht="29.25" customHeight="1">
      <c r="A46" s="284"/>
      <c r="B46" s="43"/>
      <c r="C46" s="282"/>
      <c r="D46" s="38" t="s">
        <v>278</v>
      </c>
      <c r="E46" s="252"/>
      <c r="F46" s="238"/>
      <c r="G46" s="244"/>
    </row>
    <row r="47" spans="1:8" ht="39" customHeight="1">
      <c r="A47" s="91" t="s">
        <v>181</v>
      </c>
      <c r="B47" s="178" t="s">
        <v>179</v>
      </c>
      <c r="C47" s="250">
        <v>2210</v>
      </c>
      <c r="D47" s="181">
        <f>5000+20008+2000+3500+4500+2275+4200</f>
        <v>41483</v>
      </c>
      <c r="E47" s="237" t="s">
        <v>184</v>
      </c>
      <c r="F47" s="237" t="s">
        <v>51</v>
      </c>
      <c r="G47" s="294" t="s">
        <v>89</v>
      </c>
    </row>
    <row r="48" spans="1:8" ht="37.5" customHeight="1">
      <c r="A48" s="179"/>
      <c r="B48" s="180"/>
      <c r="C48" s="252"/>
      <c r="D48" s="38" t="s">
        <v>180</v>
      </c>
      <c r="E48" s="238"/>
      <c r="F48" s="238"/>
      <c r="G48" s="295"/>
    </row>
    <row r="49" spans="1:9" ht="26.25" customHeight="1">
      <c r="A49" s="257" t="s">
        <v>182</v>
      </c>
      <c r="B49" s="182" t="s">
        <v>183</v>
      </c>
      <c r="C49" s="237">
        <v>2210</v>
      </c>
      <c r="D49" s="183">
        <f>37500+97839</f>
        <v>135339</v>
      </c>
      <c r="E49" s="237" t="s">
        <v>184</v>
      </c>
      <c r="F49" s="7" t="s">
        <v>51</v>
      </c>
      <c r="G49" s="7" t="s">
        <v>89</v>
      </c>
    </row>
    <row r="50" spans="1:9" ht="37.5" customHeight="1">
      <c r="A50" s="314"/>
      <c r="B50" s="184"/>
      <c r="C50" s="238"/>
      <c r="D50" s="170" t="s">
        <v>185</v>
      </c>
      <c r="E50" s="238"/>
      <c r="F50" s="9"/>
      <c r="G50" s="13"/>
    </row>
    <row r="51" spans="1:9" ht="27.75" customHeight="1">
      <c r="A51" s="305" t="s">
        <v>186</v>
      </c>
      <c r="B51" s="185" t="s">
        <v>187</v>
      </c>
      <c r="C51" s="7">
        <v>2210</v>
      </c>
      <c r="D51" s="171">
        <f>33000+13500</f>
        <v>46500</v>
      </c>
      <c r="E51" s="237" t="s">
        <v>239</v>
      </c>
      <c r="F51" s="7" t="s">
        <v>51</v>
      </c>
      <c r="G51" s="243" t="s">
        <v>89</v>
      </c>
    </row>
    <row r="52" spans="1:9" ht="37.5" customHeight="1">
      <c r="A52" s="306"/>
      <c r="B52" s="106"/>
      <c r="C52" s="186"/>
      <c r="D52" s="38" t="s">
        <v>188</v>
      </c>
      <c r="E52" s="238"/>
      <c r="F52" s="9"/>
      <c r="G52" s="244"/>
    </row>
    <row r="53" spans="1:9" ht="37.5" customHeight="1">
      <c r="A53" s="305" t="s">
        <v>189</v>
      </c>
      <c r="B53" s="187" t="s">
        <v>190</v>
      </c>
      <c r="C53" s="237">
        <v>2210</v>
      </c>
      <c r="D53" s="183">
        <v>195000</v>
      </c>
      <c r="E53" s="237" t="s">
        <v>239</v>
      </c>
      <c r="F53" s="237" t="s">
        <v>51</v>
      </c>
      <c r="G53" s="7" t="s">
        <v>89</v>
      </c>
    </row>
    <row r="54" spans="1:9" ht="37.5" customHeight="1">
      <c r="A54" s="315"/>
      <c r="B54" s="184"/>
      <c r="C54" s="238"/>
      <c r="D54" s="143" t="s">
        <v>191</v>
      </c>
      <c r="E54" s="238"/>
      <c r="F54" s="238"/>
      <c r="G54" s="37"/>
    </row>
    <row r="55" spans="1:9" ht="37.5" customHeight="1">
      <c r="A55" s="188" t="s">
        <v>192</v>
      </c>
      <c r="B55" s="189" t="s">
        <v>193</v>
      </c>
      <c r="C55" s="70">
        <v>2210</v>
      </c>
      <c r="D55" s="171">
        <v>73600</v>
      </c>
      <c r="E55" s="237" t="s">
        <v>239</v>
      </c>
      <c r="F55" s="70" t="s">
        <v>51</v>
      </c>
      <c r="G55" s="7" t="s">
        <v>89</v>
      </c>
    </row>
    <row r="56" spans="1:9" ht="37.5" customHeight="1">
      <c r="A56" s="72"/>
      <c r="B56" s="72"/>
      <c r="C56" s="70"/>
      <c r="D56" s="170" t="s">
        <v>194</v>
      </c>
      <c r="E56" s="238"/>
      <c r="F56" s="70"/>
      <c r="G56" s="37"/>
    </row>
    <row r="57" spans="1:9" ht="45.75" customHeight="1">
      <c r="A57" s="190" t="s">
        <v>250</v>
      </c>
      <c r="B57" s="42" t="s">
        <v>249</v>
      </c>
      <c r="C57" s="191">
        <v>2210</v>
      </c>
      <c r="D57" s="192">
        <v>3480</v>
      </c>
      <c r="E57" s="237" t="s">
        <v>239</v>
      </c>
      <c r="F57" s="237" t="s">
        <v>40</v>
      </c>
      <c r="G57" s="243" t="s">
        <v>89</v>
      </c>
    </row>
    <row r="58" spans="1:9" ht="28.5" customHeight="1">
      <c r="A58" s="193"/>
      <c r="B58" s="43"/>
      <c r="C58" s="191"/>
      <c r="D58" s="194" t="s">
        <v>195</v>
      </c>
      <c r="E58" s="238"/>
      <c r="F58" s="238"/>
      <c r="G58" s="244"/>
    </row>
    <row r="59" spans="1:9" ht="24.75" customHeight="1">
      <c r="A59" s="257" t="s">
        <v>196</v>
      </c>
      <c r="B59" s="185" t="s">
        <v>197</v>
      </c>
      <c r="C59" s="7">
        <v>2210</v>
      </c>
      <c r="D59" s="171">
        <f>12900+2400+2700</f>
        <v>18000</v>
      </c>
      <c r="E59" s="237" t="s">
        <v>239</v>
      </c>
      <c r="F59" s="237" t="s">
        <v>51</v>
      </c>
      <c r="G59" s="243" t="s">
        <v>198</v>
      </c>
    </row>
    <row r="60" spans="1:9" ht="37.5" customHeight="1">
      <c r="A60" s="258"/>
      <c r="B60" s="106"/>
      <c r="C60" s="195"/>
      <c r="D60" s="38" t="s">
        <v>199</v>
      </c>
      <c r="E60" s="238"/>
      <c r="F60" s="238"/>
      <c r="G60" s="244"/>
    </row>
    <row r="61" spans="1:9" ht="37.5" customHeight="1">
      <c r="A61" s="283" t="s">
        <v>276</v>
      </c>
      <c r="B61" s="42" t="s">
        <v>200</v>
      </c>
      <c r="C61" s="281">
        <v>2210</v>
      </c>
      <c r="D61" s="324">
        <f>380+5000+1000+1392</f>
        <v>7772</v>
      </c>
      <c r="E61" s="237" t="s">
        <v>184</v>
      </c>
      <c r="F61" s="237" t="s">
        <v>51</v>
      </c>
      <c r="G61" s="243" t="s">
        <v>102</v>
      </c>
    </row>
    <row r="62" spans="1:9" ht="29.25" customHeight="1">
      <c r="A62" s="284"/>
      <c r="B62" s="43"/>
      <c r="C62" s="282"/>
      <c r="D62" s="38" t="s">
        <v>277</v>
      </c>
      <c r="E62" s="238"/>
      <c r="F62" s="238"/>
      <c r="G62" s="244"/>
    </row>
    <row r="63" spans="1:9" ht="29.25" customHeight="1">
      <c r="A63" s="15" t="s">
        <v>21</v>
      </c>
      <c r="B63" s="16"/>
      <c r="C63" s="17"/>
      <c r="D63" s="18">
        <f>D35+D37+D39+D41+D43+D45+D47+D49+D51+D53+D55+D57+D59+D61</f>
        <v>1220000</v>
      </c>
      <c r="E63" s="19"/>
      <c r="F63" s="19"/>
      <c r="G63" s="19"/>
      <c r="H63" s="162">
        <f>D63+[1]Лист1!$D$30</f>
        <v>1220000</v>
      </c>
      <c r="I63" s="144">
        <v>1220000</v>
      </c>
    </row>
    <row r="64" spans="1:9" ht="39" hidden="1" customHeight="1">
      <c r="A64" s="307" t="s">
        <v>82</v>
      </c>
      <c r="B64" s="28" t="s">
        <v>25</v>
      </c>
      <c r="C64" s="48">
        <v>2240</v>
      </c>
      <c r="D64" s="59">
        <v>0</v>
      </c>
      <c r="E64" s="32" t="s">
        <v>22</v>
      </c>
      <c r="F64" s="34" t="s">
        <v>40</v>
      </c>
      <c r="G64" s="36" t="s">
        <v>20</v>
      </c>
    </row>
    <row r="65" spans="1:7" ht="62.25" hidden="1" customHeight="1">
      <c r="A65" s="308"/>
      <c r="B65" s="29"/>
      <c r="C65" s="49"/>
      <c r="D65" s="38" t="s">
        <v>45</v>
      </c>
      <c r="E65" s="33"/>
      <c r="F65" s="35"/>
      <c r="G65" s="37"/>
    </row>
    <row r="66" spans="1:7" ht="49.5" hidden="1" customHeight="1">
      <c r="A66" s="54" t="s">
        <v>80</v>
      </c>
      <c r="B66" s="28" t="s">
        <v>25</v>
      </c>
      <c r="C66" s="48">
        <v>2240</v>
      </c>
      <c r="D66" s="59">
        <v>0</v>
      </c>
      <c r="E66" s="45" t="s">
        <v>22</v>
      </c>
      <c r="F66" s="46" t="s">
        <v>40</v>
      </c>
      <c r="G66" s="36" t="s">
        <v>20</v>
      </c>
    </row>
    <row r="67" spans="1:7" ht="53.25" hidden="1" customHeight="1">
      <c r="A67" s="54" t="s">
        <v>81</v>
      </c>
      <c r="B67" s="29"/>
      <c r="C67" s="50"/>
      <c r="D67" s="38" t="s">
        <v>44</v>
      </c>
      <c r="E67" s="45"/>
      <c r="F67" s="46"/>
      <c r="G67" s="47"/>
    </row>
    <row r="68" spans="1:7" ht="42" hidden="1" customHeight="1">
      <c r="A68" s="55" t="s">
        <v>46</v>
      </c>
      <c r="B68" s="28" t="s">
        <v>33</v>
      </c>
      <c r="C68" s="316">
        <v>2240</v>
      </c>
      <c r="D68" s="59">
        <v>0</v>
      </c>
      <c r="E68" s="248" t="s">
        <v>22</v>
      </c>
      <c r="F68" s="263" t="s">
        <v>40</v>
      </c>
      <c r="G68" s="231" t="s">
        <v>20</v>
      </c>
    </row>
    <row r="69" spans="1:7" ht="49.5" hidden="1" customHeight="1">
      <c r="A69" s="56"/>
      <c r="B69" s="29"/>
      <c r="C69" s="317"/>
      <c r="D69" s="14" t="s">
        <v>32</v>
      </c>
      <c r="E69" s="249"/>
      <c r="F69" s="264"/>
      <c r="G69" s="232"/>
    </row>
    <row r="70" spans="1:7" ht="49.5" hidden="1" customHeight="1">
      <c r="A70" s="57" t="s">
        <v>47</v>
      </c>
      <c r="B70" s="28" t="s">
        <v>33</v>
      </c>
      <c r="C70" s="123">
        <v>2240</v>
      </c>
      <c r="D70" s="58">
        <v>0</v>
      </c>
      <c r="E70" s="45" t="s">
        <v>22</v>
      </c>
      <c r="F70" s="53" t="s">
        <v>40</v>
      </c>
      <c r="G70" s="47" t="s">
        <v>20</v>
      </c>
    </row>
    <row r="71" spans="1:7" ht="49.5" hidden="1" customHeight="1">
      <c r="A71" s="57"/>
      <c r="B71" s="52"/>
      <c r="C71" s="123"/>
      <c r="D71" s="14" t="s">
        <v>48</v>
      </c>
      <c r="E71" s="45"/>
      <c r="F71" s="53"/>
      <c r="G71" s="47"/>
    </row>
    <row r="72" spans="1:7" ht="39" customHeight="1">
      <c r="A72" s="24" t="s">
        <v>34</v>
      </c>
      <c r="B72" s="28" t="s">
        <v>25</v>
      </c>
      <c r="C72" s="235">
        <v>2240</v>
      </c>
      <c r="D72" s="119">
        <f>1520000</f>
        <v>1520000</v>
      </c>
      <c r="E72" s="248" t="s">
        <v>22</v>
      </c>
      <c r="F72" s="250" t="s">
        <v>51</v>
      </c>
      <c r="G72" s="243" t="s">
        <v>113</v>
      </c>
    </row>
    <row r="73" spans="1:7" ht="28.5" customHeight="1">
      <c r="A73" s="25"/>
      <c r="B73" s="29"/>
      <c r="C73" s="236"/>
      <c r="D73" s="131" t="s">
        <v>112</v>
      </c>
      <c r="E73" s="249"/>
      <c r="F73" s="252"/>
      <c r="G73" s="244"/>
    </row>
    <row r="74" spans="1:7" ht="49.5" customHeight="1">
      <c r="A74" s="233" t="s">
        <v>37</v>
      </c>
      <c r="B74" s="28" t="s">
        <v>36</v>
      </c>
      <c r="C74" s="235">
        <v>2240</v>
      </c>
      <c r="D74" s="119">
        <v>7000000</v>
      </c>
      <c r="E74" s="248" t="s">
        <v>22</v>
      </c>
      <c r="F74" s="263" t="s">
        <v>226</v>
      </c>
      <c r="G74" s="253" t="s">
        <v>176</v>
      </c>
    </row>
    <row r="75" spans="1:7" ht="30" customHeight="1">
      <c r="A75" s="234"/>
      <c r="B75" s="120"/>
      <c r="C75" s="236"/>
      <c r="D75" s="38" t="s">
        <v>35</v>
      </c>
      <c r="E75" s="249"/>
      <c r="F75" s="264"/>
      <c r="G75" s="254"/>
    </row>
    <row r="76" spans="1:7" ht="50.25" customHeight="1">
      <c r="A76" s="24" t="s">
        <v>52</v>
      </c>
      <c r="B76" s="28" t="s">
        <v>49</v>
      </c>
      <c r="C76" s="235">
        <v>2240</v>
      </c>
      <c r="D76" s="172">
        <v>165282.96</v>
      </c>
      <c r="E76" s="250" t="s">
        <v>50</v>
      </c>
      <c r="F76" s="263" t="s">
        <v>51</v>
      </c>
      <c r="G76" s="36" t="s">
        <v>89</v>
      </c>
    </row>
    <row r="77" spans="1:7" ht="39" customHeight="1">
      <c r="A77" s="25"/>
      <c r="B77" s="29"/>
      <c r="C77" s="236"/>
      <c r="D77" s="131" t="s">
        <v>111</v>
      </c>
      <c r="E77" s="252"/>
      <c r="F77" s="264"/>
      <c r="G77" s="37"/>
    </row>
    <row r="78" spans="1:7" ht="51" customHeight="1">
      <c r="A78" s="24" t="s">
        <v>134</v>
      </c>
      <c r="B78" s="28" t="s">
        <v>135</v>
      </c>
      <c r="C78" s="309">
        <v>2240</v>
      </c>
      <c r="D78" s="119">
        <v>103000</v>
      </c>
      <c r="E78" s="248" t="s">
        <v>136</v>
      </c>
      <c r="F78" s="263" t="s">
        <v>51</v>
      </c>
      <c r="G78" s="166" t="s">
        <v>89</v>
      </c>
    </row>
    <row r="79" spans="1:7" ht="27" customHeight="1">
      <c r="A79" s="25"/>
      <c r="B79" s="29"/>
      <c r="C79" s="310"/>
      <c r="D79" s="38" t="s">
        <v>137</v>
      </c>
      <c r="E79" s="249"/>
      <c r="F79" s="264"/>
      <c r="G79" s="167"/>
    </row>
    <row r="80" spans="1:7" ht="50.25" hidden="1" customHeight="1">
      <c r="A80" s="51" t="s">
        <v>55</v>
      </c>
      <c r="B80" s="28" t="s">
        <v>114</v>
      </c>
      <c r="C80" s="137">
        <v>2240</v>
      </c>
      <c r="D80" s="119">
        <v>0</v>
      </c>
      <c r="E80" s="130" t="s">
        <v>22</v>
      </c>
      <c r="F80" s="60" t="s">
        <v>51</v>
      </c>
      <c r="G80" s="231" t="s">
        <v>89</v>
      </c>
    </row>
    <row r="81" spans="1:7" ht="30.75" hidden="1" customHeight="1">
      <c r="A81" s="25"/>
      <c r="B81" s="29"/>
      <c r="C81" s="117"/>
      <c r="D81" s="14" t="s">
        <v>56</v>
      </c>
      <c r="E81" s="41"/>
      <c r="F81" s="40"/>
      <c r="G81" s="232"/>
    </row>
    <row r="82" spans="1:7" ht="30.75" customHeight="1">
      <c r="A82" s="24" t="s">
        <v>142</v>
      </c>
      <c r="B82" s="28" t="s">
        <v>138</v>
      </c>
      <c r="C82" s="309">
        <v>2240</v>
      </c>
      <c r="D82" s="119">
        <f>21182.4</f>
        <v>21182.400000000001</v>
      </c>
      <c r="E82" s="248" t="s">
        <v>50</v>
      </c>
      <c r="F82" s="237" t="s">
        <v>51</v>
      </c>
      <c r="G82" s="231" t="s">
        <v>102</v>
      </c>
    </row>
    <row r="83" spans="1:7" ht="30.75" customHeight="1">
      <c r="A83" s="25" t="s">
        <v>140</v>
      </c>
      <c r="B83" s="29"/>
      <c r="C83" s="310"/>
      <c r="D83" s="38" t="s">
        <v>141</v>
      </c>
      <c r="E83" s="249"/>
      <c r="F83" s="238"/>
      <c r="G83" s="232"/>
    </row>
    <row r="84" spans="1:7" ht="30.75" customHeight="1">
      <c r="A84" s="24" t="s">
        <v>143</v>
      </c>
      <c r="B84" s="261" t="s">
        <v>138</v>
      </c>
      <c r="C84" s="309">
        <v>2240</v>
      </c>
      <c r="D84" s="171">
        <f>28598.4</f>
        <v>28598.400000000001</v>
      </c>
      <c r="E84" s="248" t="s">
        <v>50</v>
      </c>
      <c r="F84" s="237" t="s">
        <v>51</v>
      </c>
      <c r="G84" s="231" t="s">
        <v>144</v>
      </c>
    </row>
    <row r="85" spans="1:7" ht="36.75" customHeight="1">
      <c r="A85" s="25"/>
      <c r="B85" s="262"/>
      <c r="C85" s="310"/>
      <c r="D85" s="38" t="s">
        <v>145</v>
      </c>
      <c r="E85" s="249"/>
      <c r="F85" s="238"/>
      <c r="G85" s="232"/>
    </row>
    <row r="86" spans="1:7" ht="38.25" customHeight="1">
      <c r="A86" s="24" t="s">
        <v>146</v>
      </c>
      <c r="B86" s="28" t="s">
        <v>138</v>
      </c>
      <c r="C86" s="309">
        <v>2240</v>
      </c>
      <c r="D86" s="171">
        <f>1152</f>
        <v>1152</v>
      </c>
      <c r="E86" s="248" t="s">
        <v>50</v>
      </c>
      <c r="F86" s="237" t="s">
        <v>51</v>
      </c>
      <c r="G86" s="243" t="s">
        <v>89</v>
      </c>
    </row>
    <row r="87" spans="1:7" ht="30.75" customHeight="1">
      <c r="A87" s="25"/>
      <c r="B87" s="29"/>
      <c r="C87" s="310"/>
      <c r="D87" s="38" t="s">
        <v>139</v>
      </c>
      <c r="E87" s="249"/>
      <c r="F87" s="238"/>
      <c r="G87" s="244"/>
    </row>
    <row r="88" spans="1:7" ht="39.75" customHeight="1">
      <c r="A88" s="51" t="s">
        <v>58</v>
      </c>
      <c r="B88" s="28" t="s">
        <v>57</v>
      </c>
      <c r="C88" s="137">
        <v>2240</v>
      </c>
      <c r="D88" s="119">
        <f>21896032.48-197750-2471060</f>
        <v>19227222.48</v>
      </c>
      <c r="E88" s="45" t="s">
        <v>50</v>
      </c>
      <c r="F88" s="241" t="s">
        <v>51</v>
      </c>
      <c r="G88" s="231" t="s">
        <v>89</v>
      </c>
    </row>
    <row r="89" spans="1:7" ht="42" customHeight="1">
      <c r="A89" s="25"/>
      <c r="B89" s="29"/>
      <c r="C89" s="117"/>
      <c r="D89" s="131" t="s">
        <v>247</v>
      </c>
      <c r="E89" s="41"/>
      <c r="F89" s="277"/>
      <c r="G89" s="232"/>
    </row>
    <row r="90" spans="1:7" ht="39" customHeight="1">
      <c r="A90" s="51" t="s">
        <v>59</v>
      </c>
      <c r="B90" s="28" t="s">
        <v>60</v>
      </c>
      <c r="C90" s="123">
        <v>2240</v>
      </c>
      <c r="D90" s="119">
        <f>734400+200880</f>
        <v>935280</v>
      </c>
      <c r="E90" s="45" t="s">
        <v>50</v>
      </c>
      <c r="F90" s="277" t="s">
        <v>51</v>
      </c>
      <c r="G90" s="231" t="s">
        <v>89</v>
      </c>
    </row>
    <row r="91" spans="1:7" ht="36" customHeight="1">
      <c r="A91" s="25"/>
      <c r="B91" s="29"/>
      <c r="C91" s="124"/>
      <c r="D91" s="131" t="s">
        <v>248</v>
      </c>
      <c r="E91" s="35"/>
      <c r="F91" s="242"/>
      <c r="G91" s="232"/>
    </row>
    <row r="92" spans="1:7" ht="42" customHeight="1">
      <c r="A92" s="205" t="s">
        <v>241</v>
      </c>
      <c r="B92" s="28" t="s">
        <v>25</v>
      </c>
      <c r="C92" s="137"/>
      <c r="D92" s="212">
        <v>120060</v>
      </c>
      <c r="E92" s="130" t="s">
        <v>240</v>
      </c>
      <c r="F92" s="277" t="s">
        <v>51</v>
      </c>
      <c r="G92" s="231" t="s">
        <v>89</v>
      </c>
    </row>
    <row r="93" spans="1:7" ht="25.5" customHeight="1">
      <c r="A93" s="174"/>
      <c r="B93" s="29"/>
      <c r="C93" s="117">
        <v>2240</v>
      </c>
      <c r="D93" s="213" t="s">
        <v>242</v>
      </c>
      <c r="E93" s="210"/>
      <c r="F93" s="242"/>
      <c r="G93" s="232"/>
    </row>
    <row r="94" spans="1:7" ht="25.5" customHeight="1">
      <c r="A94" s="203" t="s">
        <v>243</v>
      </c>
      <c r="B94" s="28" t="s">
        <v>25</v>
      </c>
      <c r="C94" s="161">
        <v>2240</v>
      </c>
      <c r="D94" s="212">
        <v>240120</v>
      </c>
      <c r="E94" s="130" t="s">
        <v>240</v>
      </c>
      <c r="F94" s="277" t="s">
        <v>51</v>
      </c>
      <c r="G94" s="231" t="s">
        <v>89</v>
      </c>
    </row>
    <row r="95" spans="1:7" ht="25.5" customHeight="1">
      <c r="A95" s="174"/>
      <c r="B95" s="29"/>
      <c r="C95" s="117"/>
      <c r="D95" s="213" t="s">
        <v>244</v>
      </c>
      <c r="E95" s="210"/>
      <c r="F95" s="242"/>
      <c r="G95" s="232"/>
    </row>
    <row r="96" spans="1:7" ht="25.5" customHeight="1">
      <c r="A96" s="302" t="s">
        <v>246</v>
      </c>
      <c r="B96" s="28" t="s">
        <v>25</v>
      </c>
      <c r="C96" s="161">
        <v>2240</v>
      </c>
      <c r="D96" s="212">
        <v>1910000</v>
      </c>
      <c r="E96" s="130" t="s">
        <v>240</v>
      </c>
      <c r="F96" s="277" t="s">
        <v>51</v>
      </c>
      <c r="G96" s="231" t="s">
        <v>89</v>
      </c>
    </row>
    <row r="97" spans="1:7" ht="66.75" customHeight="1">
      <c r="A97" s="303"/>
      <c r="B97" s="29"/>
      <c r="C97" s="117"/>
      <c r="D97" s="143" t="s">
        <v>245</v>
      </c>
      <c r="E97" s="35"/>
      <c r="F97" s="242"/>
      <c r="G97" s="232"/>
    </row>
    <row r="98" spans="1:7" ht="47.25" customHeight="1">
      <c r="A98" s="164" t="s">
        <v>132</v>
      </c>
      <c r="B98" s="52" t="s">
        <v>60</v>
      </c>
      <c r="C98" s="137">
        <v>2240</v>
      </c>
      <c r="D98" s="211">
        <v>6500</v>
      </c>
      <c r="E98" s="45" t="s">
        <v>239</v>
      </c>
      <c r="F98" s="250" t="s">
        <v>40</v>
      </c>
      <c r="G98" s="243" t="s">
        <v>89</v>
      </c>
    </row>
    <row r="99" spans="1:7" ht="32.25" customHeight="1">
      <c r="A99" s="164"/>
      <c r="B99" s="52"/>
      <c r="C99" s="165"/>
      <c r="D99" s="38" t="s">
        <v>133</v>
      </c>
      <c r="E99" s="41"/>
      <c r="F99" s="252"/>
      <c r="G99" s="247"/>
    </row>
    <row r="100" spans="1:7" ht="48" hidden="1" customHeight="1">
      <c r="A100" s="55" t="s">
        <v>61</v>
      </c>
      <c r="B100" s="28" t="s">
        <v>53</v>
      </c>
      <c r="C100" s="125">
        <v>2240</v>
      </c>
      <c r="D100" s="109">
        <v>0</v>
      </c>
      <c r="E100" s="51" t="s">
        <v>22</v>
      </c>
      <c r="F100" s="44" t="s">
        <v>51</v>
      </c>
      <c r="G100" s="30" t="s">
        <v>20</v>
      </c>
    </row>
    <row r="101" spans="1:7" ht="51.75" hidden="1" customHeight="1">
      <c r="A101" s="56"/>
      <c r="B101" s="29"/>
      <c r="C101" s="124"/>
      <c r="D101" s="38" t="s">
        <v>62</v>
      </c>
      <c r="E101" s="25"/>
      <c r="F101" s="61"/>
      <c r="G101" s="13"/>
    </row>
    <row r="102" spans="1:7" ht="48" hidden="1" customHeight="1">
      <c r="A102" s="55" t="s">
        <v>63</v>
      </c>
      <c r="B102" s="28" t="s">
        <v>53</v>
      </c>
      <c r="C102" s="123">
        <v>2240</v>
      </c>
      <c r="D102" s="109">
        <v>0</v>
      </c>
      <c r="E102" s="51" t="s">
        <v>22</v>
      </c>
      <c r="F102" s="44" t="s">
        <v>51</v>
      </c>
      <c r="G102" s="30" t="s">
        <v>20</v>
      </c>
    </row>
    <row r="103" spans="1:7" ht="54" hidden="1" customHeight="1">
      <c r="A103" s="56"/>
      <c r="B103" s="29"/>
      <c r="C103" s="124"/>
      <c r="D103" s="38" t="s">
        <v>64</v>
      </c>
      <c r="E103" s="25"/>
      <c r="F103" s="61"/>
      <c r="G103" s="13"/>
    </row>
    <row r="104" spans="1:7" ht="54" hidden="1" customHeight="1">
      <c r="A104" s="55" t="s">
        <v>78</v>
      </c>
      <c r="B104" s="28" t="s">
        <v>53</v>
      </c>
      <c r="C104" s="123">
        <v>2240</v>
      </c>
      <c r="D104" s="109">
        <v>0</v>
      </c>
      <c r="E104" s="51" t="s">
        <v>22</v>
      </c>
      <c r="F104" s="44" t="s">
        <v>51</v>
      </c>
      <c r="G104" s="30" t="s">
        <v>20</v>
      </c>
    </row>
    <row r="105" spans="1:7" ht="54" hidden="1" customHeight="1">
      <c r="A105" s="57"/>
      <c r="B105" s="52"/>
      <c r="C105" s="123"/>
      <c r="D105" s="38" t="s">
        <v>64</v>
      </c>
      <c r="E105" s="51"/>
      <c r="F105" s="44"/>
      <c r="G105" s="66"/>
    </row>
    <row r="106" spans="1:7" ht="55.5" hidden="1" customHeight="1">
      <c r="A106" s="55" t="s">
        <v>66</v>
      </c>
      <c r="B106" s="28" t="s">
        <v>65</v>
      </c>
      <c r="C106" s="125">
        <v>2240</v>
      </c>
      <c r="D106" s="109">
        <v>0</v>
      </c>
      <c r="E106" s="24" t="s">
        <v>22</v>
      </c>
      <c r="F106" s="34" t="s">
        <v>54</v>
      </c>
      <c r="G106" s="243" t="s">
        <v>89</v>
      </c>
    </row>
    <row r="107" spans="1:7" ht="22.5" hidden="1" customHeight="1">
      <c r="A107" s="56"/>
      <c r="B107" s="29"/>
      <c r="C107" s="135"/>
      <c r="D107" s="131" t="s">
        <v>67</v>
      </c>
      <c r="E107" s="25"/>
      <c r="F107" s="35"/>
      <c r="G107" s="244"/>
    </row>
    <row r="108" spans="1:7" ht="54" customHeight="1">
      <c r="A108" s="229" t="s">
        <v>129</v>
      </c>
      <c r="B108" s="28" t="s">
        <v>57</v>
      </c>
      <c r="C108" s="161">
        <v>2240</v>
      </c>
      <c r="D108" s="109">
        <v>1500</v>
      </c>
      <c r="E108" s="248" t="s">
        <v>131</v>
      </c>
      <c r="F108" s="250" t="s">
        <v>51</v>
      </c>
      <c r="G108" s="243" t="s">
        <v>89</v>
      </c>
    </row>
    <row r="109" spans="1:7" ht="29.25" customHeight="1">
      <c r="A109" s="230"/>
      <c r="B109" s="29"/>
      <c r="C109" s="163"/>
      <c r="D109" s="65" t="s">
        <v>130</v>
      </c>
      <c r="E109" s="249"/>
      <c r="F109" s="252"/>
      <c r="G109" s="247"/>
    </row>
    <row r="110" spans="1:7" ht="41.25" customHeight="1">
      <c r="A110" s="121" t="s">
        <v>79</v>
      </c>
      <c r="B110" s="28" t="s">
        <v>57</v>
      </c>
      <c r="C110" s="123">
        <v>2240</v>
      </c>
      <c r="D110" s="109">
        <v>200000</v>
      </c>
      <c r="E110" s="45" t="s">
        <v>50</v>
      </c>
      <c r="F110" s="250" t="s">
        <v>51</v>
      </c>
      <c r="G110" s="243" t="s">
        <v>89</v>
      </c>
    </row>
    <row r="111" spans="1:7" ht="26.25" customHeight="1">
      <c r="A111" s="121"/>
      <c r="B111" s="52"/>
      <c r="C111" s="136"/>
      <c r="D111" s="38" t="s">
        <v>110</v>
      </c>
      <c r="E111" s="41"/>
      <c r="F111" s="252"/>
      <c r="G111" s="247"/>
    </row>
    <row r="112" spans="1:7" ht="61.5" customHeight="1">
      <c r="A112" s="24" t="s">
        <v>216</v>
      </c>
      <c r="B112" s="28" t="s">
        <v>57</v>
      </c>
      <c r="C112" s="125">
        <v>2240</v>
      </c>
      <c r="D112" s="109">
        <v>496535.76</v>
      </c>
      <c r="E112" s="45" t="s">
        <v>50</v>
      </c>
      <c r="F112" s="250" t="s">
        <v>51</v>
      </c>
      <c r="G112" s="243" t="s">
        <v>89</v>
      </c>
    </row>
    <row r="113" spans="1:12" ht="37.5" customHeight="1">
      <c r="A113" s="25"/>
      <c r="B113" s="29"/>
      <c r="C113" s="63"/>
      <c r="D113" s="122" t="s">
        <v>109</v>
      </c>
      <c r="E113" s="41"/>
      <c r="F113" s="252"/>
      <c r="G113" s="247"/>
    </row>
    <row r="114" spans="1:12" ht="54" customHeight="1">
      <c r="A114" s="245" t="s">
        <v>225</v>
      </c>
      <c r="B114" s="28" t="s">
        <v>206</v>
      </c>
      <c r="C114" s="259">
        <v>2240</v>
      </c>
      <c r="D114" s="171">
        <v>4836</v>
      </c>
      <c r="E114" s="248" t="s">
        <v>203</v>
      </c>
      <c r="F114" s="237" t="s">
        <v>51</v>
      </c>
      <c r="G114" s="231" t="s">
        <v>102</v>
      </c>
    </row>
    <row r="115" spans="1:12" ht="38.25" customHeight="1">
      <c r="A115" s="246"/>
      <c r="B115" s="29"/>
      <c r="C115" s="260"/>
      <c r="D115" s="38" t="s">
        <v>207</v>
      </c>
      <c r="E115" s="249"/>
      <c r="F115" s="238"/>
      <c r="G115" s="232"/>
    </row>
    <row r="116" spans="1:12" ht="33.75" customHeight="1">
      <c r="A116" s="202" t="s">
        <v>229</v>
      </c>
      <c r="B116" s="28" t="s">
        <v>206</v>
      </c>
      <c r="C116" s="259">
        <v>2240</v>
      </c>
      <c r="D116" s="171">
        <v>1200</v>
      </c>
      <c r="E116" s="248" t="s">
        <v>203</v>
      </c>
      <c r="F116" s="237" t="s">
        <v>51</v>
      </c>
      <c r="G116" s="231" t="s">
        <v>89</v>
      </c>
    </row>
    <row r="117" spans="1:12" ht="29.25" customHeight="1">
      <c r="A117" s="174"/>
      <c r="B117" s="29"/>
      <c r="C117" s="260"/>
      <c r="D117" s="131" t="s">
        <v>208</v>
      </c>
      <c r="E117" s="249"/>
      <c r="F117" s="238"/>
      <c r="G117" s="232"/>
    </row>
    <row r="118" spans="1:12" ht="29.25" customHeight="1">
      <c r="A118" s="203" t="s">
        <v>209</v>
      </c>
      <c r="B118" s="204" t="s">
        <v>210</v>
      </c>
      <c r="C118" s="235">
        <v>2240</v>
      </c>
      <c r="D118" s="171">
        <v>197000</v>
      </c>
      <c r="E118" s="248" t="s">
        <v>238</v>
      </c>
      <c r="F118" s="237" t="s">
        <v>40</v>
      </c>
      <c r="G118" s="231" t="s">
        <v>89</v>
      </c>
    </row>
    <row r="119" spans="1:12" ht="29.25" customHeight="1">
      <c r="A119" s="174"/>
      <c r="B119" s="29"/>
      <c r="C119" s="236"/>
      <c r="D119" s="38" t="s">
        <v>211</v>
      </c>
      <c r="E119" s="249"/>
      <c r="F119" s="238"/>
      <c r="G119" s="232"/>
    </row>
    <row r="120" spans="1:12" ht="49.5" customHeight="1">
      <c r="A120" s="51" t="s">
        <v>55</v>
      </c>
      <c r="B120" s="28" t="s">
        <v>114</v>
      </c>
      <c r="C120" s="137">
        <v>2240</v>
      </c>
      <c r="D120" s="119">
        <v>3180</v>
      </c>
      <c r="E120" s="248" t="s">
        <v>203</v>
      </c>
      <c r="F120" s="60" t="s">
        <v>51</v>
      </c>
      <c r="G120" s="231" t="s">
        <v>89</v>
      </c>
    </row>
    <row r="121" spans="1:12" ht="29.25" customHeight="1">
      <c r="A121" s="25"/>
      <c r="B121" s="29"/>
      <c r="C121" s="117"/>
      <c r="D121" s="38" t="s">
        <v>56</v>
      </c>
      <c r="E121" s="249"/>
      <c r="F121" s="40"/>
      <c r="G121" s="232"/>
    </row>
    <row r="122" spans="1:12" ht="47.25" customHeight="1">
      <c r="A122" s="205" t="s">
        <v>212</v>
      </c>
      <c r="B122" s="206" t="s">
        <v>213</v>
      </c>
      <c r="C122" s="161">
        <v>2240</v>
      </c>
      <c r="D122" s="192">
        <v>5000</v>
      </c>
      <c r="E122" s="248" t="s">
        <v>203</v>
      </c>
      <c r="F122" s="237" t="s">
        <v>54</v>
      </c>
      <c r="G122" s="231" t="s">
        <v>89</v>
      </c>
    </row>
    <row r="123" spans="1:12" ht="29.25" customHeight="1">
      <c r="A123" s="205"/>
      <c r="B123" s="207"/>
      <c r="C123" s="117"/>
      <c r="D123" s="38" t="s">
        <v>214</v>
      </c>
      <c r="E123" s="249"/>
      <c r="F123" s="238"/>
      <c r="G123" s="232"/>
    </row>
    <row r="124" spans="1:12" ht="29.25" customHeight="1">
      <c r="A124" s="84" t="s">
        <v>66</v>
      </c>
      <c r="B124" s="28" t="s">
        <v>65</v>
      </c>
      <c r="C124" s="201">
        <v>2240</v>
      </c>
      <c r="D124" s="109">
        <f>23000+103500+70000+1250</f>
        <v>197750</v>
      </c>
      <c r="E124" s="177" t="s">
        <v>184</v>
      </c>
      <c r="F124" s="34" t="s">
        <v>40</v>
      </c>
      <c r="G124" s="243" t="s">
        <v>89</v>
      </c>
    </row>
    <row r="125" spans="1:12" ht="29.25" customHeight="1">
      <c r="A125" s="61"/>
      <c r="B125" s="29"/>
      <c r="C125" s="208"/>
      <c r="D125" s="122" t="s">
        <v>215</v>
      </c>
      <c r="E125" s="41"/>
      <c r="F125" s="35"/>
      <c r="G125" s="244"/>
    </row>
    <row r="126" spans="1:12" ht="54.75" hidden="1" customHeight="1">
      <c r="A126" s="233" t="s">
        <v>259</v>
      </c>
      <c r="B126" s="226" t="s">
        <v>260</v>
      </c>
      <c r="C126" s="235">
        <v>2240</v>
      </c>
      <c r="D126" s="115">
        <v>0</v>
      </c>
      <c r="E126" s="237" t="s">
        <v>230</v>
      </c>
      <c r="F126" s="241" t="s">
        <v>255</v>
      </c>
      <c r="G126" s="218" t="s">
        <v>254</v>
      </c>
    </row>
    <row r="127" spans="1:12" ht="29.25" hidden="1" customHeight="1">
      <c r="A127" s="234"/>
      <c r="B127" s="220"/>
      <c r="C127" s="236"/>
      <c r="D127" s="143" t="s">
        <v>256</v>
      </c>
      <c r="E127" s="238"/>
      <c r="F127" s="242"/>
      <c r="G127" s="219"/>
    </row>
    <row r="128" spans="1:12" ht="27" customHeight="1">
      <c r="A128" s="64" t="s">
        <v>24</v>
      </c>
      <c r="B128" s="23"/>
      <c r="C128" s="20"/>
      <c r="D128" s="21">
        <f>D72+D74+D76+D78+D82+D84+D86+D88+D90+D98+D108+D110+D112+D114+D116+D118+D120+D122+D124+D92+D94+D96+D126</f>
        <v>32385400.000000004</v>
      </c>
      <c r="E128" s="20"/>
      <c r="F128" s="20"/>
      <c r="G128" s="20"/>
      <c r="H128" s="162">
        <f>D128+[1]Лист1!$D$55</f>
        <v>32385400.000000004</v>
      </c>
      <c r="I128" s="144">
        <v>32385400</v>
      </c>
      <c r="L128" s="223" t="s">
        <v>269</v>
      </c>
    </row>
    <row r="129" spans="1:9" ht="27" customHeight="1">
      <c r="A129" s="108" t="s">
        <v>217</v>
      </c>
      <c r="B129" s="273" t="s">
        <v>68</v>
      </c>
      <c r="C129" s="263">
        <v>3110</v>
      </c>
      <c r="D129" s="109">
        <v>6453000</v>
      </c>
      <c r="E129" s="250" t="s">
        <v>230</v>
      </c>
      <c r="F129" s="250" t="s">
        <v>227</v>
      </c>
      <c r="G129" s="243" t="s">
        <v>89</v>
      </c>
      <c r="H129" s="162"/>
      <c r="I129" s="144"/>
    </row>
    <row r="130" spans="1:9" ht="27" customHeight="1">
      <c r="A130" s="209"/>
      <c r="B130" s="274"/>
      <c r="C130" s="276"/>
      <c r="D130" s="132" t="s">
        <v>70</v>
      </c>
      <c r="E130" s="251"/>
      <c r="F130" s="251"/>
      <c r="G130" s="247"/>
      <c r="H130" s="162"/>
      <c r="I130" s="144"/>
    </row>
    <row r="131" spans="1:9" ht="28.5" customHeight="1">
      <c r="A131" s="108" t="s">
        <v>218</v>
      </c>
      <c r="B131" s="274"/>
      <c r="C131" s="276"/>
      <c r="D131" s="109">
        <f>3988108.95</f>
        <v>3988108.95</v>
      </c>
      <c r="E131" s="251"/>
      <c r="F131" s="251"/>
      <c r="G131" s="247"/>
    </row>
    <row r="132" spans="1:9" ht="35.25" customHeight="1">
      <c r="A132" s="110"/>
      <c r="B132" s="274"/>
      <c r="C132" s="276"/>
      <c r="D132" s="132" t="s">
        <v>108</v>
      </c>
      <c r="E132" s="251"/>
      <c r="F132" s="251"/>
      <c r="G132" s="247"/>
    </row>
    <row r="133" spans="1:9" ht="30" customHeight="1">
      <c r="A133" s="111" t="s">
        <v>219</v>
      </c>
      <c r="B133" s="274"/>
      <c r="C133" s="276"/>
      <c r="D133" s="109">
        <f>4434672</f>
        <v>4434672</v>
      </c>
      <c r="E133" s="251"/>
      <c r="F133" s="251"/>
      <c r="G133" s="247"/>
    </row>
    <row r="134" spans="1:9" ht="36.75" customHeight="1">
      <c r="A134" s="112"/>
      <c r="B134" s="274"/>
      <c r="C134" s="276"/>
      <c r="D134" s="133" t="s">
        <v>107</v>
      </c>
      <c r="E134" s="251"/>
      <c r="F134" s="251"/>
      <c r="G134" s="247"/>
    </row>
    <row r="135" spans="1:9" ht="26.25" customHeight="1">
      <c r="A135" s="111" t="s">
        <v>220</v>
      </c>
      <c r="B135" s="274"/>
      <c r="C135" s="276"/>
      <c r="D135" s="109">
        <v>13601246.4</v>
      </c>
      <c r="E135" s="251"/>
      <c r="F135" s="251"/>
      <c r="G135" s="247"/>
    </row>
    <row r="136" spans="1:9" ht="33.75" customHeight="1">
      <c r="A136" s="112"/>
      <c r="B136" s="274"/>
      <c r="C136" s="276"/>
      <c r="D136" s="133" t="s">
        <v>106</v>
      </c>
      <c r="E136" s="251"/>
      <c r="F136" s="251"/>
      <c r="G136" s="247"/>
    </row>
    <row r="137" spans="1:9" ht="26.25" customHeight="1">
      <c r="A137" s="111" t="s">
        <v>221</v>
      </c>
      <c r="B137" s="274"/>
      <c r="C137" s="276"/>
      <c r="D137" s="109">
        <f>4019652</f>
        <v>4019652</v>
      </c>
      <c r="E137" s="251"/>
      <c r="F137" s="251"/>
      <c r="G137" s="247"/>
    </row>
    <row r="138" spans="1:9" ht="34.5" customHeight="1">
      <c r="A138" s="112"/>
      <c r="B138" s="275"/>
      <c r="C138" s="264"/>
      <c r="D138" s="132" t="s">
        <v>105</v>
      </c>
      <c r="E138" s="252"/>
      <c r="F138" s="252"/>
      <c r="G138" s="244"/>
      <c r="H138" s="27">
        <f>D129+D131+D133+D135+D137</f>
        <v>32496679.350000001</v>
      </c>
    </row>
    <row r="139" spans="1:9" ht="25.5" customHeight="1">
      <c r="A139" s="113" t="s">
        <v>85</v>
      </c>
      <c r="B139" s="261" t="s">
        <v>86</v>
      </c>
      <c r="C139" s="134">
        <v>3110</v>
      </c>
      <c r="D139" s="109">
        <f>2250000+2325425+1520000</f>
        <v>6095425</v>
      </c>
      <c r="E139" s="46" t="s">
        <v>22</v>
      </c>
      <c r="F139" s="241" t="s">
        <v>54</v>
      </c>
      <c r="G139" s="243" t="s">
        <v>89</v>
      </c>
    </row>
    <row r="140" spans="1:9" ht="36" customHeight="1">
      <c r="A140" s="113"/>
      <c r="B140" s="262"/>
      <c r="C140" s="134"/>
      <c r="D140" s="131" t="s">
        <v>167</v>
      </c>
      <c r="E140" s="46" t="s">
        <v>231</v>
      </c>
      <c r="F140" s="242"/>
      <c r="G140" s="244"/>
    </row>
    <row r="141" spans="1:9" ht="21" customHeight="1">
      <c r="A141" s="108" t="s">
        <v>72</v>
      </c>
      <c r="B141" s="261" t="s">
        <v>71</v>
      </c>
      <c r="C141" s="271">
        <v>3110</v>
      </c>
      <c r="D141" s="109">
        <v>6750000</v>
      </c>
      <c r="E141" s="241" t="s">
        <v>232</v>
      </c>
      <c r="F141" s="241" t="s">
        <v>227</v>
      </c>
      <c r="G141" s="243" t="s">
        <v>89</v>
      </c>
    </row>
    <row r="142" spans="1:9" ht="28.5" customHeight="1">
      <c r="A142" s="118"/>
      <c r="B142" s="262"/>
      <c r="C142" s="272"/>
      <c r="D142" s="131" t="s">
        <v>73</v>
      </c>
      <c r="E142" s="242"/>
      <c r="F142" s="242"/>
      <c r="G142" s="244"/>
    </row>
    <row r="143" spans="1:9" ht="27" customHeight="1">
      <c r="A143" s="113" t="s">
        <v>74</v>
      </c>
      <c r="B143" s="261" t="s">
        <v>75</v>
      </c>
      <c r="C143" s="134">
        <v>3110</v>
      </c>
      <c r="D143" s="109">
        <v>3960000</v>
      </c>
      <c r="E143" s="60" t="s">
        <v>22</v>
      </c>
      <c r="F143" s="60" t="s">
        <v>54</v>
      </c>
      <c r="G143" s="243" t="s">
        <v>89</v>
      </c>
    </row>
    <row r="144" spans="1:9" ht="26.25" customHeight="1">
      <c r="A144" s="112"/>
      <c r="B144" s="262"/>
      <c r="C144" s="134"/>
      <c r="D144" s="131" t="s">
        <v>76</v>
      </c>
      <c r="E144" s="40" t="s">
        <v>231</v>
      </c>
      <c r="F144" s="40"/>
      <c r="G144" s="244"/>
    </row>
    <row r="145" spans="1:12" ht="27" customHeight="1">
      <c r="A145" s="113" t="s">
        <v>83</v>
      </c>
      <c r="B145" s="261" t="s">
        <v>77</v>
      </c>
      <c r="C145" s="87">
        <v>3110</v>
      </c>
      <c r="D145" s="109">
        <v>6128320.6500000004</v>
      </c>
      <c r="E145" s="60" t="s">
        <v>22</v>
      </c>
      <c r="F145" s="60" t="s">
        <v>54</v>
      </c>
      <c r="G145" s="243" t="s">
        <v>89</v>
      </c>
    </row>
    <row r="146" spans="1:12" ht="41.25" customHeight="1">
      <c r="A146" s="112"/>
      <c r="B146" s="262"/>
      <c r="C146" s="88"/>
      <c r="D146" s="131" t="s">
        <v>104</v>
      </c>
      <c r="E146" s="60" t="s">
        <v>231</v>
      </c>
      <c r="F146" s="60"/>
      <c r="G146" s="244"/>
    </row>
    <row r="147" spans="1:12" ht="27" customHeight="1">
      <c r="A147" s="113" t="s">
        <v>69</v>
      </c>
      <c r="B147" s="261" t="s">
        <v>86</v>
      </c>
      <c r="C147" s="134">
        <v>3110</v>
      </c>
      <c r="D147" s="109">
        <f>31500000-710000</f>
        <v>30790000</v>
      </c>
      <c r="E147" s="39" t="s">
        <v>22</v>
      </c>
      <c r="F147" s="39" t="s">
        <v>54</v>
      </c>
      <c r="G147" s="243" t="s">
        <v>89</v>
      </c>
    </row>
    <row r="148" spans="1:12" ht="26.25" customHeight="1">
      <c r="A148" s="112"/>
      <c r="B148" s="262"/>
      <c r="C148" s="214"/>
      <c r="D148" s="131" t="s">
        <v>251</v>
      </c>
      <c r="E148" s="40" t="s">
        <v>231</v>
      </c>
      <c r="F148" s="40"/>
      <c r="G148" s="244"/>
    </row>
    <row r="149" spans="1:12" ht="26.25" customHeight="1">
      <c r="A149" s="312" t="s">
        <v>281</v>
      </c>
      <c r="B149" s="261" t="s">
        <v>253</v>
      </c>
      <c r="C149" s="134">
        <v>3110</v>
      </c>
      <c r="D149" s="228">
        <v>710000</v>
      </c>
      <c r="E149" s="215" t="s">
        <v>22</v>
      </c>
      <c r="F149" s="215" t="s">
        <v>51</v>
      </c>
      <c r="G149" s="243" t="s">
        <v>89</v>
      </c>
    </row>
    <row r="150" spans="1:12" ht="26.25" customHeight="1">
      <c r="A150" s="313"/>
      <c r="B150" s="262"/>
      <c r="C150" s="214"/>
      <c r="D150" s="131" t="s">
        <v>252</v>
      </c>
      <c r="E150" s="216"/>
      <c r="F150" s="216"/>
      <c r="G150" s="244"/>
    </row>
    <row r="151" spans="1:12" ht="34.5" customHeight="1">
      <c r="A151" s="111" t="s">
        <v>223</v>
      </c>
      <c r="B151" s="261" t="s">
        <v>222</v>
      </c>
      <c r="C151" s="114">
        <v>3110</v>
      </c>
      <c r="D151" s="109">
        <v>154575</v>
      </c>
      <c r="E151" s="39" t="s">
        <v>22</v>
      </c>
      <c r="F151" s="60" t="s">
        <v>54</v>
      </c>
      <c r="G151" s="243" t="s">
        <v>89</v>
      </c>
    </row>
    <row r="152" spans="1:12" ht="42" customHeight="1">
      <c r="A152" s="112"/>
      <c r="B152" s="262"/>
      <c r="C152" s="114"/>
      <c r="D152" s="38" t="s">
        <v>168</v>
      </c>
      <c r="E152" s="60"/>
      <c r="F152" s="60"/>
      <c r="G152" s="244"/>
    </row>
    <row r="153" spans="1:12" ht="28.5" customHeight="1">
      <c r="A153" s="233" t="s">
        <v>84</v>
      </c>
      <c r="B153" s="28" t="s">
        <v>68</v>
      </c>
      <c r="C153" s="235">
        <v>3110</v>
      </c>
      <c r="D153" s="115">
        <v>12915000</v>
      </c>
      <c r="E153" s="237" t="s">
        <v>230</v>
      </c>
      <c r="F153" s="241" t="s">
        <v>54</v>
      </c>
      <c r="G153" s="7" t="s">
        <v>89</v>
      </c>
    </row>
    <row r="154" spans="1:12" ht="40.5" customHeight="1">
      <c r="A154" s="234"/>
      <c r="B154" s="116"/>
      <c r="C154" s="236"/>
      <c r="D154" s="143" t="s">
        <v>103</v>
      </c>
      <c r="E154" s="238"/>
      <c r="F154" s="242"/>
      <c r="G154" s="13"/>
    </row>
    <row r="155" spans="1:12" ht="40.5" hidden="1" customHeight="1">
      <c r="A155" s="233" t="s">
        <v>262</v>
      </c>
      <c r="B155" s="225" t="s">
        <v>273</v>
      </c>
      <c r="C155" s="235">
        <v>3110</v>
      </c>
      <c r="D155" s="115">
        <v>0</v>
      </c>
      <c r="E155" s="237" t="s">
        <v>258</v>
      </c>
      <c r="F155" s="241" t="s">
        <v>257</v>
      </c>
      <c r="G155" s="217" t="s">
        <v>254</v>
      </c>
      <c r="L155" s="224" t="s">
        <v>270</v>
      </c>
    </row>
    <row r="156" spans="1:12" ht="59.25" hidden="1" customHeight="1">
      <c r="A156" s="234"/>
      <c r="B156" s="29"/>
      <c r="C156" s="236"/>
      <c r="D156" s="143" t="s">
        <v>263</v>
      </c>
      <c r="E156" s="238"/>
      <c r="F156" s="242"/>
      <c r="G156" s="222"/>
    </row>
    <row r="157" spans="1:12" ht="40.5" hidden="1" customHeight="1">
      <c r="A157" s="233" t="s">
        <v>274</v>
      </c>
      <c r="B157" s="239" t="s">
        <v>222</v>
      </c>
      <c r="C157" s="235">
        <v>3110</v>
      </c>
      <c r="D157" s="115">
        <v>0</v>
      </c>
      <c r="E157" s="237" t="s">
        <v>258</v>
      </c>
      <c r="F157" s="241" t="s">
        <v>228</v>
      </c>
      <c r="G157" s="221" t="s">
        <v>254</v>
      </c>
      <c r="L157" s="224" t="s">
        <v>271</v>
      </c>
    </row>
    <row r="158" spans="1:12" ht="40.5" hidden="1" customHeight="1">
      <c r="A158" s="234"/>
      <c r="B158" s="240"/>
      <c r="C158" s="236"/>
      <c r="D158" s="143" t="s">
        <v>264</v>
      </c>
      <c r="E158" s="238"/>
      <c r="F158" s="242"/>
      <c r="G158" s="222"/>
    </row>
    <row r="159" spans="1:12" ht="40.5" hidden="1" customHeight="1">
      <c r="A159" s="233" t="s">
        <v>267</v>
      </c>
      <c r="B159" s="226" t="s">
        <v>261</v>
      </c>
      <c r="C159" s="235">
        <v>310</v>
      </c>
      <c r="D159" s="115">
        <v>0</v>
      </c>
      <c r="E159" s="237" t="s">
        <v>268</v>
      </c>
      <c r="F159" s="241" t="s">
        <v>266</v>
      </c>
      <c r="G159" s="221" t="s">
        <v>254</v>
      </c>
      <c r="L159" s="224" t="s">
        <v>272</v>
      </c>
    </row>
    <row r="160" spans="1:12" ht="40.5" hidden="1" customHeight="1">
      <c r="A160" s="234"/>
      <c r="B160" s="220"/>
      <c r="C160" s="236"/>
      <c r="D160" s="143" t="s">
        <v>265</v>
      </c>
      <c r="E160" s="238"/>
      <c r="F160" s="242"/>
      <c r="G160" s="13"/>
    </row>
    <row r="161" spans="1:9" ht="27.75" customHeight="1">
      <c r="A161" s="23" t="s">
        <v>23</v>
      </c>
      <c r="B161" s="22"/>
      <c r="C161" s="20"/>
      <c r="D161" s="21">
        <f>D129+D131+D133+D135++D137+D139+D141+D143+D145+D147+D149+D151+D153+D155+D157+D159</f>
        <v>100000000</v>
      </c>
      <c r="E161" s="20"/>
      <c r="F161" s="20"/>
      <c r="G161" s="20"/>
      <c r="H161" s="162">
        <f>D161</f>
        <v>100000000</v>
      </c>
      <c r="I161" s="144">
        <v>100000000</v>
      </c>
    </row>
    <row r="162" spans="1:9" ht="63.75" customHeight="1">
      <c r="A162" s="24" t="s">
        <v>148</v>
      </c>
      <c r="B162" s="42" t="s">
        <v>172</v>
      </c>
      <c r="C162" s="269">
        <v>3122</v>
      </c>
      <c r="D162" s="175">
        <v>1300000</v>
      </c>
      <c r="E162" s="237" t="s">
        <v>163</v>
      </c>
      <c r="F162" s="263" t="s">
        <v>51</v>
      </c>
      <c r="G162" s="7" t="s">
        <v>89</v>
      </c>
    </row>
    <row r="163" spans="1:9" ht="27.75" customHeight="1">
      <c r="A163" s="25"/>
      <c r="B163" s="107"/>
      <c r="C163" s="270"/>
      <c r="D163" s="160" t="s">
        <v>150</v>
      </c>
      <c r="E163" s="238"/>
      <c r="F163" s="264"/>
      <c r="G163" s="13"/>
    </row>
    <row r="164" spans="1:9" ht="51.75" customHeight="1">
      <c r="A164" s="51" t="s">
        <v>147</v>
      </c>
      <c r="B164" s="42" t="s">
        <v>174</v>
      </c>
      <c r="C164" s="114">
        <v>3122</v>
      </c>
      <c r="D164" s="175">
        <v>20650000</v>
      </c>
      <c r="E164" s="237" t="s">
        <v>22</v>
      </c>
      <c r="F164" s="53" t="s">
        <v>51</v>
      </c>
      <c r="G164" s="7" t="s">
        <v>89</v>
      </c>
    </row>
    <row r="165" spans="1:9" ht="38.25" customHeight="1">
      <c r="A165" s="159"/>
      <c r="B165" s="52"/>
      <c r="C165" s="114"/>
      <c r="D165" s="8" t="s">
        <v>151</v>
      </c>
      <c r="E165" s="238"/>
      <c r="F165" s="53"/>
      <c r="G165" s="147"/>
    </row>
    <row r="166" spans="1:9" ht="66" customHeight="1">
      <c r="A166" s="24" t="s">
        <v>149</v>
      </c>
      <c r="B166" s="42" t="s">
        <v>164</v>
      </c>
      <c r="C166" s="265">
        <v>3122</v>
      </c>
      <c r="D166" s="175">
        <v>2590000</v>
      </c>
      <c r="E166" s="237" t="s">
        <v>22</v>
      </c>
      <c r="F166" s="237" t="s">
        <v>51</v>
      </c>
      <c r="G166" s="237" t="s">
        <v>175</v>
      </c>
    </row>
    <row r="167" spans="1:9" ht="35.25" customHeight="1">
      <c r="A167" s="25"/>
      <c r="B167" s="106"/>
      <c r="C167" s="266"/>
      <c r="D167" s="160" t="s">
        <v>153</v>
      </c>
      <c r="E167" s="238"/>
      <c r="F167" s="238"/>
      <c r="G167" s="238"/>
    </row>
    <row r="168" spans="1:9" ht="53.25" customHeight="1">
      <c r="A168" s="108" t="s">
        <v>152</v>
      </c>
      <c r="B168" s="42" t="s">
        <v>165</v>
      </c>
      <c r="C168" s="265">
        <v>3122</v>
      </c>
      <c r="D168" s="175">
        <v>850000</v>
      </c>
      <c r="E168" s="237" t="s">
        <v>163</v>
      </c>
      <c r="F168" s="237" t="s">
        <v>51</v>
      </c>
      <c r="G168" s="237" t="s">
        <v>102</v>
      </c>
    </row>
    <row r="169" spans="1:9" ht="27.75" customHeight="1">
      <c r="A169" s="118"/>
      <c r="B169" s="43"/>
      <c r="C169" s="266"/>
      <c r="D169" s="160" t="s">
        <v>154</v>
      </c>
      <c r="E169" s="238"/>
      <c r="F169" s="238"/>
      <c r="G169" s="238"/>
    </row>
    <row r="170" spans="1:9" ht="82.5" customHeight="1">
      <c r="A170" s="108" t="s">
        <v>157</v>
      </c>
      <c r="B170" s="42" t="s">
        <v>233</v>
      </c>
      <c r="C170" s="265">
        <v>3122</v>
      </c>
      <c r="D170" s="175">
        <v>27000</v>
      </c>
      <c r="E170" s="237" t="s">
        <v>173</v>
      </c>
      <c r="F170" s="237" t="s">
        <v>51</v>
      </c>
      <c r="G170" s="237" t="s">
        <v>102</v>
      </c>
    </row>
    <row r="171" spans="1:9" ht="27" customHeight="1">
      <c r="A171" s="118"/>
      <c r="B171" s="106"/>
      <c r="C171" s="266"/>
      <c r="D171" s="160" t="s">
        <v>155</v>
      </c>
      <c r="E171" s="238"/>
      <c r="F171" s="238"/>
      <c r="G171" s="238"/>
    </row>
    <row r="172" spans="1:9" ht="83.25" customHeight="1">
      <c r="A172" s="108" t="s">
        <v>156</v>
      </c>
      <c r="B172" s="42" t="s">
        <v>160</v>
      </c>
      <c r="C172" s="265">
        <v>3122</v>
      </c>
      <c r="D172" s="175">
        <v>67500</v>
      </c>
      <c r="E172" s="237" t="s">
        <v>173</v>
      </c>
      <c r="F172" s="237" t="s">
        <v>51</v>
      </c>
      <c r="G172" s="237" t="s">
        <v>102</v>
      </c>
    </row>
    <row r="173" spans="1:9" ht="26.25" customHeight="1">
      <c r="A173" s="174"/>
      <c r="B173" s="106"/>
      <c r="C173" s="266"/>
      <c r="D173" s="160" t="s">
        <v>159</v>
      </c>
      <c r="E173" s="238"/>
      <c r="F173" s="238"/>
      <c r="G173" s="238"/>
    </row>
    <row r="174" spans="1:9" ht="64.5" customHeight="1">
      <c r="A174" s="108" t="s">
        <v>161</v>
      </c>
      <c r="B174" s="42" t="s">
        <v>162</v>
      </c>
      <c r="C174" s="265">
        <v>3122</v>
      </c>
      <c r="D174" s="175">
        <v>15500</v>
      </c>
      <c r="E174" s="237" t="s">
        <v>163</v>
      </c>
      <c r="F174" s="237" t="s">
        <v>51</v>
      </c>
      <c r="G174" s="237" t="s">
        <v>102</v>
      </c>
    </row>
    <row r="175" spans="1:9" ht="30.75" customHeight="1">
      <c r="A175" s="174"/>
      <c r="B175" s="106"/>
      <c r="C175" s="266"/>
      <c r="D175" s="160" t="s">
        <v>158</v>
      </c>
      <c r="E175" s="238"/>
      <c r="F175" s="238"/>
      <c r="G175" s="238"/>
    </row>
    <row r="176" spans="1:9" ht="35.25" customHeight="1">
      <c r="A176" s="105" t="s">
        <v>101</v>
      </c>
      <c r="B176" s="104"/>
      <c r="C176" s="103"/>
      <c r="D176" s="83">
        <f>D162+D164+D166+D168+D170+D172+D174</f>
        <v>25500000</v>
      </c>
      <c r="E176" s="103"/>
      <c r="F176" s="103"/>
      <c r="G176" s="103"/>
      <c r="H176" s="168">
        <f>D176</f>
        <v>25500000</v>
      </c>
      <c r="I176" s="144">
        <v>25500000</v>
      </c>
    </row>
    <row r="177" spans="1:8" ht="50.25" customHeight="1">
      <c r="A177" s="256" t="s">
        <v>6</v>
      </c>
      <c r="B177" s="256"/>
      <c r="C177" s="256"/>
      <c r="D177" s="256"/>
      <c r="E177" s="256"/>
      <c r="F177" s="256"/>
      <c r="G177" s="256"/>
    </row>
    <row r="178" spans="1:8" ht="27" customHeight="1">
      <c r="A178" s="255" t="s">
        <v>8</v>
      </c>
      <c r="B178" s="2"/>
      <c r="C178" s="3" t="s">
        <v>1</v>
      </c>
      <c r="D178" s="268" t="s">
        <v>26</v>
      </c>
      <c r="E178" s="268"/>
      <c r="F178" s="268"/>
      <c r="G178" s="268"/>
    </row>
    <row r="179" spans="1:8" ht="25.5" customHeight="1">
      <c r="A179" s="255"/>
      <c r="B179" s="2"/>
      <c r="C179" s="1" t="s">
        <v>2</v>
      </c>
      <c r="D179" s="267" t="s">
        <v>3</v>
      </c>
      <c r="E179" s="267"/>
      <c r="F179" s="267"/>
      <c r="G179" s="267"/>
    </row>
    <row r="180" spans="1:8" ht="15.75">
      <c r="A180" s="4"/>
      <c r="B180" s="4"/>
      <c r="C180" s="2" t="s">
        <v>4</v>
      </c>
      <c r="D180" s="4"/>
    </row>
    <row r="181" spans="1:8" ht="30" customHeight="1">
      <c r="A181" s="255" t="s">
        <v>7</v>
      </c>
      <c r="B181" s="2"/>
      <c r="C181" s="3" t="s">
        <v>1</v>
      </c>
      <c r="D181" s="268" t="s">
        <v>27</v>
      </c>
      <c r="E181" s="268"/>
      <c r="F181" s="268"/>
      <c r="G181" s="268"/>
    </row>
    <row r="182" spans="1:8" ht="12.75" customHeight="1">
      <c r="A182" s="255"/>
      <c r="B182" s="2"/>
      <c r="C182" s="1" t="s">
        <v>2</v>
      </c>
      <c r="D182" s="267" t="s">
        <v>3</v>
      </c>
      <c r="E182" s="267"/>
      <c r="F182" s="267"/>
      <c r="G182" s="267"/>
    </row>
    <row r="183" spans="1:8" ht="12.75" customHeight="1">
      <c r="A183" s="2"/>
      <c r="B183" s="2"/>
      <c r="C183" s="1"/>
      <c r="D183" s="26"/>
      <c r="E183" s="26"/>
      <c r="F183" s="26"/>
      <c r="G183" s="26"/>
    </row>
    <row r="184" spans="1:8">
      <c r="D184" s="27">
        <f>D14+D19+D28+D31+D34+D63+D128+D161+D176</f>
        <v>169163900</v>
      </c>
      <c r="H184" s="144">
        <f>D184+[1]Лист1!$E$87</f>
        <v>169163900</v>
      </c>
    </row>
  </sheetData>
  <mergeCells count="222">
    <mergeCell ref="A2:F2"/>
    <mergeCell ref="E53:E54"/>
    <mergeCell ref="F153:F154"/>
    <mergeCell ref="C72:C73"/>
    <mergeCell ref="C76:C77"/>
    <mergeCell ref="C86:C87"/>
    <mergeCell ref="C82:C83"/>
    <mergeCell ref="E108:E109"/>
    <mergeCell ref="E116:E117"/>
    <mergeCell ref="F108:F109"/>
    <mergeCell ref="F110:F111"/>
    <mergeCell ref="E114:E115"/>
    <mergeCell ref="A35:A36"/>
    <mergeCell ref="E35:E36"/>
    <mergeCell ref="E47:E48"/>
    <mergeCell ref="B149:B150"/>
    <mergeCell ref="G149:G150"/>
    <mergeCell ref="A149:A150"/>
    <mergeCell ref="A39:A40"/>
    <mergeCell ref="C47:C48"/>
    <mergeCell ref="A49:A50"/>
    <mergeCell ref="A45:A46"/>
    <mergeCell ref="A53:A54"/>
    <mergeCell ref="F61:F62"/>
    <mergeCell ref="G72:G73"/>
    <mergeCell ref="F72:F73"/>
    <mergeCell ref="G94:G95"/>
    <mergeCell ref="F90:F91"/>
    <mergeCell ref="F86:F87"/>
    <mergeCell ref="F74:F75"/>
    <mergeCell ref="F82:F83"/>
    <mergeCell ref="F76:F77"/>
    <mergeCell ref="C114:C115"/>
    <mergeCell ref="C68:C69"/>
    <mergeCell ref="G124:G125"/>
    <mergeCell ref="G141:G142"/>
    <mergeCell ref="E32:E33"/>
    <mergeCell ref="C61:C62"/>
    <mergeCell ref="E59:E60"/>
    <mergeCell ref="A96:A97"/>
    <mergeCell ref="C74:C75"/>
    <mergeCell ref="C35:C36"/>
    <mergeCell ref="C53:C54"/>
    <mergeCell ref="A74:A75"/>
    <mergeCell ref="A51:A52"/>
    <mergeCell ref="A61:A62"/>
    <mergeCell ref="E37:E38"/>
    <mergeCell ref="A64:A65"/>
    <mergeCell ref="E55:E56"/>
    <mergeCell ref="E61:E62"/>
    <mergeCell ref="E84:E85"/>
    <mergeCell ref="E82:E83"/>
    <mergeCell ref="E78:E79"/>
    <mergeCell ref="E74:E75"/>
    <mergeCell ref="E76:E77"/>
    <mergeCell ref="E72:E73"/>
    <mergeCell ref="E86:E87"/>
    <mergeCell ref="E68:E69"/>
    <mergeCell ref="C84:C85"/>
    <mergeCell ref="C78:C79"/>
    <mergeCell ref="G29:G30"/>
    <mergeCell ref="E15:E16"/>
    <mergeCell ref="G59:G60"/>
    <mergeCell ref="F47:F48"/>
    <mergeCell ref="G51:G52"/>
    <mergeCell ref="G47:G48"/>
    <mergeCell ref="E39:E40"/>
    <mergeCell ref="E41:E42"/>
    <mergeCell ref="B32:B33"/>
    <mergeCell ref="C29:C30"/>
    <mergeCell ref="C17:C18"/>
    <mergeCell ref="C20:C25"/>
    <mergeCell ref="F45:F46"/>
    <mergeCell ref="E51:E52"/>
    <mergeCell ref="E26:E27"/>
    <mergeCell ref="E17:E18"/>
    <mergeCell ref="G32:G33"/>
    <mergeCell ref="G35:G36"/>
    <mergeCell ref="G37:G38"/>
    <mergeCell ref="F53:F54"/>
    <mergeCell ref="E49:E50"/>
    <mergeCell ref="F57:F58"/>
    <mergeCell ref="F59:F60"/>
    <mergeCell ref="C45:C46"/>
    <mergeCell ref="A1:G1"/>
    <mergeCell ref="A3:G3"/>
    <mergeCell ref="A5:G5"/>
    <mergeCell ref="B4:E4"/>
    <mergeCell ref="E57:E58"/>
    <mergeCell ref="E45:E46"/>
    <mergeCell ref="C37:C38"/>
    <mergeCell ref="A37:A38"/>
    <mergeCell ref="C15:C16"/>
    <mergeCell ref="F29:F30"/>
    <mergeCell ref="F26:F27"/>
    <mergeCell ref="F15:F16"/>
    <mergeCell ref="F17:F18"/>
    <mergeCell ref="E29:E30"/>
    <mergeCell ref="G15:G16"/>
    <mergeCell ref="F37:F38"/>
    <mergeCell ref="F35:F36"/>
    <mergeCell ref="F32:F33"/>
    <mergeCell ref="G45:G46"/>
    <mergeCell ref="G39:G40"/>
    <mergeCell ref="F39:F40"/>
    <mergeCell ref="G57:G58"/>
    <mergeCell ref="G17:G18"/>
    <mergeCell ref="G61:G62"/>
    <mergeCell ref="F129:F138"/>
    <mergeCell ref="G151:G152"/>
    <mergeCell ref="G139:G140"/>
    <mergeCell ref="F141:F142"/>
    <mergeCell ref="F112:F113"/>
    <mergeCell ref="F114:F115"/>
    <mergeCell ref="F88:F89"/>
    <mergeCell ref="F139:F140"/>
    <mergeCell ref="F116:F117"/>
    <mergeCell ref="F96:F97"/>
    <mergeCell ref="F78:F79"/>
    <mergeCell ref="F98:F99"/>
    <mergeCell ref="G84:G85"/>
    <mergeCell ref="F92:F93"/>
    <mergeCell ref="F94:F95"/>
    <mergeCell ref="F84:F85"/>
    <mergeCell ref="F68:F69"/>
    <mergeCell ref="G92:G93"/>
    <mergeCell ref="G98:G99"/>
    <mergeCell ref="G108:G109"/>
    <mergeCell ref="G112:G113"/>
    <mergeCell ref="F126:F127"/>
    <mergeCell ref="G68:G69"/>
    <mergeCell ref="C174:C175"/>
    <mergeCell ref="E174:E175"/>
    <mergeCell ref="E170:E171"/>
    <mergeCell ref="G168:G169"/>
    <mergeCell ref="F172:F173"/>
    <mergeCell ref="E172:E173"/>
    <mergeCell ref="G166:G167"/>
    <mergeCell ref="G170:G171"/>
    <mergeCell ref="G172:G173"/>
    <mergeCell ref="F166:F167"/>
    <mergeCell ref="C166:C167"/>
    <mergeCell ref="C162:C163"/>
    <mergeCell ref="E162:E163"/>
    <mergeCell ref="E164:E165"/>
    <mergeCell ref="E166:E167"/>
    <mergeCell ref="B147:B148"/>
    <mergeCell ref="C141:C142"/>
    <mergeCell ref="B139:B140"/>
    <mergeCell ref="B129:B138"/>
    <mergeCell ref="B151:B152"/>
    <mergeCell ref="B145:B146"/>
    <mergeCell ref="B141:B142"/>
    <mergeCell ref="B143:B144"/>
    <mergeCell ref="E141:E142"/>
    <mergeCell ref="C129:C138"/>
    <mergeCell ref="E153:E154"/>
    <mergeCell ref="C157:C158"/>
    <mergeCell ref="E157:E158"/>
    <mergeCell ref="C155:C156"/>
    <mergeCell ref="E155:E156"/>
    <mergeCell ref="C49:C50"/>
    <mergeCell ref="A181:A182"/>
    <mergeCell ref="A178:A179"/>
    <mergeCell ref="A177:G177"/>
    <mergeCell ref="A59:A60"/>
    <mergeCell ref="C116:C117"/>
    <mergeCell ref="B84:B85"/>
    <mergeCell ref="F170:F171"/>
    <mergeCell ref="F168:F169"/>
    <mergeCell ref="E168:E169"/>
    <mergeCell ref="F162:F163"/>
    <mergeCell ref="E120:E121"/>
    <mergeCell ref="C172:C173"/>
    <mergeCell ref="D182:G182"/>
    <mergeCell ref="C170:C171"/>
    <mergeCell ref="F174:F175"/>
    <mergeCell ref="D181:G181"/>
    <mergeCell ref="D179:G179"/>
    <mergeCell ref="D178:G178"/>
    <mergeCell ref="G174:G175"/>
    <mergeCell ref="A153:A154"/>
    <mergeCell ref="C168:C169"/>
    <mergeCell ref="C153:C154"/>
    <mergeCell ref="G143:G144"/>
    <mergeCell ref="F122:F123"/>
    <mergeCell ref="E129:E138"/>
    <mergeCell ref="E122:E123"/>
    <mergeCell ref="C118:C119"/>
    <mergeCell ref="G74:G75"/>
    <mergeCell ref="G96:G97"/>
    <mergeCell ref="G86:G87"/>
    <mergeCell ref="G82:G83"/>
    <mergeCell ref="G80:G81"/>
    <mergeCell ref="G88:G89"/>
    <mergeCell ref="G90:G91"/>
    <mergeCell ref="G110:G111"/>
    <mergeCell ref="G106:G107"/>
    <mergeCell ref="A108:A109"/>
    <mergeCell ref="G114:G115"/>
    <mergeCell ref="A126:A127"/>
    <mergeCell ref="C126:C127"/>
    <mergeCell ref="E126:E127"/>
    <mergeCell ref="A157:A158"/>
    <mergeCell ref="B157:B158"/>
    <mergeCell ref="E159:E160"/>
    <mergeCell ref="F157:F158"/>
    <mergeCell ref="C159:C160"/>
    <mergeCell ref="F159:F160"/>
    <mergeCell ref="A159:A160"/>
    <mergeCell ref="G116:G117"/>
    <mergeCell ref="G118:G119"/>
    <mergeCell ref="G145:G146"/>
    <mergeCell ref="G147:G148"/>
    <mergeCell ref="A155:A156"/>
    <mergeCell ref="F155:F156"/>
    <mergeCell ref="A114:A115"/>
    <mergeCell ref="G129:G138"/>
    <mergeCell ref="E118:E119"/>
    <mergeCell ref="G122:G123"/>
    <mergeCell ref="G120:G121"/>
    <mergeCell ref="F118:F119"/>
  </mergeCells>
  <phoneticPr fontId="0" type="noConversion"/>
  <pageMargins left="0.51" right="0.38" top="0.26" bottom="0.2" header="0.25" footer="0.16"/>
  <pageSetup paperSize="9" scale="62" fitToHeight="4" orientation="portrait" r:id="rId1"/>
  <rowBreaks count="3" manualBreakCount="3">
    <brk id="50" max="6" man="1"/>
    <brk id="76" max="6" man="1"/>
    <brk id="131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25"/>
  <sheetViews>
    <sheetView view="pageBreakPreview" workbookViewId="0">
      <selection activeCell="F21" sqref="F21"/>
    </sheetView>
  </sheetViews>
  <sheetFormatPr defaultRowHeight="15"/>
  <cols>
    <col min="2" max="2" width="17.5703125" customWidth="1"/>
  </cols>
  <sheetData>
    <row r="3" spans="1:8" ht="45.75" customHeight="1">
      <c r="A3" s="322" t="s">
        <v>237</v>
      </c>
      <c r="B3" s="323"/>
      <c r="C3" s="323"/>
      <c r="D3" s="323"/>
      <c r="E3" s="323"/>
      <c r="F3" s="323"/>
      <c r="G3" s="323"/>
      <c r="H3" s="323"/>
    </row>
    <row r="6" spans="1:8" ht="15.75">
      <c r="A6" s="320" t="s">
        <v>31</v>
      </c>
      <c r="B6" s="320"/>
      <c r="C6" s="319" t="s">
        <v>30</v>
      </c>
      <c r="D6" s="319"/>
    </row>
    <row r="7" spans="1:8">
      <c r="C7" s="318" t="s">
        <v>29</v>
      </c>
      <c r="D7" s="319"/>
    </row>
    <row r="8" spans="1:8">
      <c r="C8" s="31"/>
      <c r="D8" s="31"/>
    </row>
    <row r="9" spans="1:8" ht="15.75">
      <c r="A9" s="320" t="s">
        <v>234</v>
      </c>
      <c r="B9" s="320"/>
      <c r="C9" s="319" t="s">
        <v>30</v>
      </c>
      <c r="D9" s="319"/>
    </row>
    <row r="10" spans="1:8">
      <c r="C10" s="318" t="s">
        <v>29</v>
      </c>
      <c r="D10" s="319"/>
    </row>
    <row r="11" spans="1:8">
      <c r="C11" s="31"/>
      <c r="D11" s="31"/>
    </row>
    <row r="12" spans="1:8" ht="15.75">
      <c r="A12" s="320" t="s">
        <v>235</v>
      </c>
      <c r="B12" s="320"/>
      <c r="C12" s="319" t="s">
        <v>30</v>
      </c>
      <c r="D12" s="319"/>
    </row>
    <row r="13" spans="1:8">
      <c r="C13" s="318" t="s">
        <v>29</v>
      </c>
      <c r="D13" s="319"/>
    </row>
    <row r="14" spans="1:8">
      <c r="C14" s="31"/>
      <c r="D14" s="31"/>
    </row>
    <row r="15" spans="1:8" ht="15.75">
      <c r="A15" s="321" t="s">
        <v>236</v>
      </c>
      <c r="B15" s="321"/>
      <c r="C15" s="319" t="s">
        <v>30</v>
      </c>
      <c r="D15" s="319"/>
    </row>
    <row r="16" spans="1:8">
      <c r="C16" s="318" t="s">
        <v>29</v>
      </c>
      <c r="D16" s="319"/>
    </row>
    <row r="17" spans="1:4">
      <c r="C17" s="31"/>
      <c r="D17" s="31"/>
    </row>
    <row r="18" spans="1:4" ht="15.75">
      <c r="A18" s="320"/>
      <c r="B18" s="320"/>
      <c r="C18" s="319" t="s">
        <v>30</v>
      </c>
      <c r="D18" s="319"/>
    </row>
    <row r="19" spans="1:4">
      <c r="C19" s="318" t="s">
        <v>29</v>
      </c>
      <c r="D19" s="319"/>
    </row>
    <row r="21" spans="1:4">
      <c r="C21" s="319" t="s">
        <v>30</v>
      </c>
      <c r="D21" s="319"/>
    </row>
    <row r="22" spans="1:4">
      <c r="C22" s="318" t="s">
        <v>29</v>
      </c>
      <c r="D22" s="319"/>
    </row>
    <row r="24" spans="1:4">
      <c r="C24" s="319" t="s">
        <v>30</v>
      </c>
      <c r="D24" s="319"/>
    </row>
    <row r="25" spans="1:4">
      <c r="C25" s="318" t="s">
        <v>29</v>
      </c>
      <c r="D25" s="319"/>
    </row>
  </sheetData>
  <mergeCells count="20">
    <mergeCell ref="C10:D10"/>
    <mergeCell ref="A3:H3"/>
    <mergeCell ref="A6:B6"/>
    <mergeCell ref="C6:D6"/>
    <mergeCell ref="C7:D7"/>
    <mergeCell ref="A9:B9"/>
    <mergeCell ref="C9:D9"/>
    <mergeCell ref="C25:D25"/>
    <mergeCell ref="A18:B18"/>
    <mergeCell ref="C19:D19"/>
    <mergeCell ref="C21:D21"/>
    <mergeCell ref="C18:D18"/>
    <mergeCell ref="C22:D22"/>
    <mergeCell ref="C24:D24"/>
    <mergeCell ref="C16:D16"/>
    <mergeCell ref="C12:D12"/>
    <mergeCell ref="A12:B12"/>
    <mergeCell ref="C13:D13"/>
    <mergeCell ref="C15:D15"/>
    <mergeCell ref="A15:B15"/>
  </mergeCells>
  <phoneticPr fontId="0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Лист1</vt:lpstr>
      <vt:lpstr>Лист2</vt:lpstr>
      <vt:lpstr>Лист3</vt:lpstr>
      <vt:lpstr>Лист4</vt:lpstr>
      <vt:lpstr>Лист1!Область_печати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РџРѕР»СЊР·РѕРІР°С‚РµР»СЊ Windows</cp:lastModifiedBy>
  <cp:lastPrinted>2020-02-20T09:08:39Z</cp:lastPrinted>
  <dcterms:created xsi:type="dcterms:W3CDTF">2016-01-19T07:58:56Z</dcterms:created>
  <dcterms:modified xsi:type="dcterms:W3CDTF">2020-02-20T09:11:37Z</dcterms:modified>
</cp:coreProperties>
</file>