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МСУ\РІЧНІ ПЛАНИ ДМСУ\РІЧНИЙ ПЛАН 2020 ДМСУ\"/>
    </mc:Choice>
  </mc:AlternateContent>
  <bookViews>
    <workbookView xWindow="240" yWindow="60" windowWidth="15195" windowHeight="7425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Area" localSheetId="0">Лист1!$A$1:$G$188</definedName>
  </definedNames>
  <calcPr calcId="162913"/>
  <fileRecoveryPr autoRecover="0"/>
</workbook>
</file>

<file path=xl/calcChain.xml><?xml version="1.0" encoding="utf-8"?>
<calcChain xmlns="http://schemas.openxmlformats.org/spreadsheetml/2006/main">
  <c r="D67" i="1" l="1"/>
  <c r="D41" i="1"/>
  <c r="D39" i="1"/>
  <c r="D30" i="1" l="1"/>
  <c r="K30" i="1" l="1"/>
  <c r="I23" i="1"/>
  <c r="D65" i="1" l="1"/>
  <c r="D49" i="1"/>
  <c r="D43" i="1"/>
  <c r="D151" i="1" l="1"/>
  <c r="D94" i="1" l="1"/>
  <c r="D92" i="1"/>
  <c r="D76" i="1"/>
  <c r="D86" i="1"/>
  <c r="D88" i="1"/>
  <c r="D90" i="1"/>
  <c r="D128" i="1"/>
  <c r="D36" i="1"/>
  <c r="D37" i="1"/>
  <c r="D45" i="1"/>
  <c r="D47" i="1"/>
  <c r="D51" i="1"/>
  <c r="D53" i="1"/>
  <c r="D55" i="1"/>
  <c r="D63" i="1"/>
  <c r="D14" i="1"/>
  <c r="H14" i="1" s="1"/>
  <c r="D19" i="1"/>
  <c r="D33" i="1"/>
  <c r="H33" i="1" s="1"/>
  <c r="D135" i="1"/>
  <c r="D137" i="1"/>
  <c r="D141" i="1"/>
  <c r="D143" i="1"/>
  <c r="D180" i="1"/>
  <c r="H180" i="1" s="1"/>
  <c r="H19" i="1"/>
  <c r="D132" i="1" l="1"/>
  <c r="H132" i="1" s="1"/>
  <c r="H142" i="1"/>
  <c r="D165" i="1"/>
  <c r="H165" i="1" s="1"/>
  <c r="H67" i="1"/>
  <c r="D188" i="1" l="1"/>
  <c r="H188" i="1" s="1"/>
</calcChain>
</file>

<file path=xl/sharedStrings.xml><?xml version="1.0" encoding="utf-8"?>
<sst xmlns="http://schemas.openxmlformats.org/spreadsheetml/2006/main" count="523" uniqueCount="288">
  <si>
    <t>(найменування замовника, код за ЄДРПОУ)</t>
  </si>
  <si>
    <t>________________ </t>
  </si>
  <si>
    <t>(підпис)</t>
  </si>
  <si>
    <t>(ініціали та прізвище)</t>
  </si>
  <si>
    <t>М. П.</t>
  </si>
  <si>
    <t>РІЧНИЙ ПЛАН ЗАКУПІВЕЛЬ</t>
  </si>
  <si>
    <t>Затверджений рішенням тендерного  комітету  від ______________________№_____________.</t>
  </si>
  <si>
    <t xml:space="preserve">Секретар тендерного  комітету </t>
  </si>
  <si>
    <t xml:space="preserve">Голова  тендерного комітету </t>
  </si>
  <si>
    <t>1. Найменування замовника Державна митна служба України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</si>
  <si>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</si>
  <si>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</si>
  <si>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</si>
  <si>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</si>
  <si>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</si>
  <si>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</si>
  <si>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</si>
  <si>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</si>
  <si>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</si>
  <si>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</si>
  <si>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</si>
  <si>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</si>
  <si>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</si>
  <si>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</si>
  <si>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</si>
  <si>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</si>
  <si>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Ігор ЧЕРНОШТАН</t>
  </si>
  <si>
    <t xml:space="preserve">Ірина ОХРІМЧУК </t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</si>
  <si>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</si>
  <si>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</si>
  <si>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</si>
  <si>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</si>
  <si>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</si>
  <si>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</si>
  <si>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Придбання послуг щодо користування програмним комплексом автоматизації обліку та документообігу</t>
  </si>
  <si>
    <t xml:space="preserve">грн. (сім мільйонів гривень 00 коп.)                            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</si>
  <si>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</si>
  <si>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Комплексне обслуговування майнового комплексу ДМС (с.Лютіж Урочище Туровча 1, Київська обл. Вишгородський рн. м.Київ, Саксаганського,66, вул. Дегтярівська,11г,11а)</t>
  </si>
  <si>
    <t xml:space="preserve"> гривень (вісімсот тридцять п'ять тисяч триста шість гривні 35 коп), </t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</si>
  <si>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</si>
  <si>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</si>
  <si>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>Картриджи для друкувальної техніки БФП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</si>
  <si>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</si>
  <si>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</t>
    </r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</si>
  <si>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</si>
  <si>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</si>
  <si>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</si>
  <si>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</si>
  <si>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</si>
  <si>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</si>
  <si>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</si>
  <si>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</si>
  <si>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t>Забезпечення з'язку між ДМС та міністерствами і відомствами, з використанням Національної системи конфеденційного зв'язку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</si>
  <si>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</si>
  <si>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</si>
  <si>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</si>
  <si>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</si>
  <si>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</si>
  <si>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телекомунікацій для забезпечення роботи каналів зв'язку Відомчої телекомунікаційної мережі ДМС</t>
  </si>
  <si>
    <t xml:space="preserve">Надання послуг захищеного доступу до мережі Інтернет 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</si>
  <si>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</si>
  <si>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</si>
  <si>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</si>
  <si>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</si>
  <si>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</si>
  <si>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</si>
  <si>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</si>
  <si>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</si>
  <si>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</si>
  <si>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</si>
  <si>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 xml:space="preserve">грн. (шість мільйон чотириста п'ятдесят три тисячі гривень 00 коп.)                            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</si>
  <si>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</si>
  <si>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</si>
  <si>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 xml:space="preserve">грн. (шість  мільйон сімсот п'ядесят тисяч гривень 00 коп.)                            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</si>
  <si>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</si>
  <si>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</si>
  <si>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(три  мільйон дев'ятсот шістдесят тисяч гривень 00 коп.)                            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</si>
  <si>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</si>
  <si>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</si>
  <si>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</si>
  <si>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</si>
  <si>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</si>
  <si>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</si>
  <si>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</si>
  <si>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</si>
  <si>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t>Багатофункціональні пристрої, принтери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</si>
  <si>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</si>
  <si>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</si>
  <si>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</si>
  <si>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</si>
  <si>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</si>
  <si>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 xml:space="preserve">грн (двісті п'ядесят тисяч  гривень 00 коп.)                            </t>
  </si>
  <si>
    <t>Всього за КЕКВ 2274" Оплата природного газу"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</si>
  <si>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</t>
    </r>
  </si>
  <si>
    <t>гривень (чотириста  вісімдесят дев'ять тисяч п'ятсот гривні 00 коп)</t>
  </si>
  <si>
    <t>Переговорна процедура закупівлі</t>
  </si>
  <si>
    <t xml:space="preserve">Переговорна процедура закупівлі </t>
  </si>
  <si>
    <t>Послуги з постачання природного газу</t>
  </si>
  <si>
    <t>Постачання електричної енергії за адресою Київська обл., Вишгородський р-н. с.Лютіж, УрочищеТуровча 1</t>
  </si>
  <si>
    <t>за адресою Київська обл., Вишгородський р-н. с.Лютіж, УрочищеТуровча 1</t>
  </si>
  <si>
    <t>гривень (вісімсот шістдесят вісім  тисяч чотириста тридцять дві  гривні 13 коп)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</si>
  <si>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</si>
  <si>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</si>
  <si>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грн. (дванадцять мільйонів дев'ятсот п'ятнадцять тисяч  гривень 00коп)                     </t>
  </si>
  <si>
    <t xml:space="preserve">грн. (шість  мільйонів сто двадцять вісім тисяч триста двадцять гривень 65 коп.)                            </t>
  </si>
  <si>
    <t xml:space="preserve">грн. (чотири мільйони дев'ятнадцять тисяч шістсот п'ядесят дві гривні 00 коп.)                            </t>
  </si>
  <si>
    <t xml:space="preserve">грн. (тринадцять мільйонів шістсот одна тисяча двісті сорок шість гривень 40 коп.)                            </t>
  </si>
  <si>
    <t xml:space="preserve">грн. (чотири мільйони чотириста тридцять чотири тисячі шістсот сімдесят дві гривні 00 коп.)                            </t>
  </si>
  <si>
    <t xml:space="preserve">грн. (три мільйони дев'ятсот вівімдесят вісім тисяч сто вісім гривень 95 коп.)                            </t>
  </si>
  <si>
    <t xml:space="preserve">грн. (чотириста дев'яносто шість тисяч п'ятсот тридцять п'ять гривень 76 коп.)                            </t>
  </si>
  <si>
    <t xml:space="preserve">грн. (двісті тисяч гривень 00 коп.)                            </t>
  </si>
  <si>
    <t xml:space="preserve">грн. (сто шісдесят п'ять тисяч двісті вісімдесят дві гривні 96 коп.)                          </t>
  </si>
  <si>
    <t xml:space="preserve">грн. (один мільйони п'ятсот двадцять тисяч гривень 00 коп.)                            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</si>
  <si>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</si>
  <si>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</si>
  <si>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з водопостачанням ( за адресою м. Київ, вул.Дегтярівська, 11-Г;вул Дегтярівська 11А; вул.Саксаганського,66)</t>
  </si>
  <si>
    <t>Пслуги з водовідведення  (за адресою м. Київ, вул.Дегтярівська, 11-Г;вул Дегтярівська 11А; вул.Саксаганського,66)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</si>
  <si>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</t>
    </r>
  </si>
  <si>
    <t xml:space="preserve"> грн. (сто тридцять дев'ять тисяч двісті сорок дев'ять гривень 86 коп)</t>
  </si>
  <si>
    <t xml:space="preserve"> гривень (сто десять тисяч сімсот п'ядесят гривень 14 коп)</t>
  </si>
  <si>
    <t xml:space="preserve">Лот -3 постачання електроенергії за адресою м. Київ, </t>
  </si>
  <si>
    <t>грн. (п'ять мільйонів  гривень 00 коп)</t>
  </si>
  <si>
    <t xml:space="preserve">грн. (двісті дев'ятнадцять  тисяч  гривень 00 коп), </t>
  </si>
  <si>
    <t xml:space="preserve">Лот 2 постачання теплової енергії за адресою м. Київ, </t>
  </si>
  <si>
    <t xml:space="preserve">грн (тридцять три тисячі вісімнадцять гривень 00 коп.)                            </t>
  </si>
  <si>
    <t>Канцелярське приладдя ( ділові щоденники, папки з логотипами)</t>
  </si>
  <si>
    <t>Постачання теплової енергії за адресою м. Київ, вул.Дегтярівська, 11-Г; вул.Дегтярівська, 11-А;вул.Саксаганського, 66</t>
  </si>
  <si>
    <t>Послуги телефонного зв'язку та передачі даних (місцевий зв'язок, міжміський зв'язок та абонентська плата за користуванням телефонним апаратом) для забезпечення Держмитслужби телефоним зв'язком з вузла спеціального призначення (АТС 226)</t>
  </si>
  <si>
    <t xml:space="preserve">грн. (одна тисяча п'ятсот гривень 00 коп.)                            </t>
  </si>
  <si>
    <t>Переговорна процедура закупівель</t>
  </si>
  <si>
    <t>Послуги з реєстрації SSL-сертифікатів</t>
  </si>
  <si>
    <t xml:space="preserve">грн. (шість тисяч п'ятсот гривень 00 коп.)    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</si>
  <si>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</si>
  <si>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</si>
  <si>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</si>
  <si>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</si>
  <si>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</si>
  <si>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грн. (одна тисяча сто п'ятдесят дві гривні 00 коп.)                            </t>
  </si>
  <si>
    <t xml:space="preserve"> </t>
  </si>
  <si>
    <t xml:space="preserve">грн. (двадцять одна тисяча сто вісімдесят дві гривні 40коп.)                             </t>
  </si>
  <si>
    <t>Підключення ДМС до системи електронної пошти НБ України</t>
  </si>
  <si>
    <t>Надання послуг системою електронної пошти Національного банку України</t>
  </si>
  <si>
    <t xml:space="preserve">загальний фонд КПКВ 3506010                </t>
  </si>
  <si>
    <t xml:space="preserve">грн. (двадцять вісім  тисяч  п'ятсот дев'яносто вісім гривень 40 коп.)                             </t>
  </si>
  <si>
    <t>Забезпечення роботи АРМ-НБУ- інформаційній  в системі електронної пошти Національного банку України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</si>
  <si>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</si>
  <si>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</si>
  <si>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</si>
  <si>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(один мільйон триста тисяч гривень 00 коп.)                                                               </t>
  </si>
  <si>
    <t xml:space="preserve">грн. (двадцять мільйон  шістсот п'ятдесят тисяч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</si>
  <si>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</si>
  <si>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t xml:space="preserve">грн. (два мільйона п'ятсот дев'яносто тисяч  гривень 00 коп.)                                                               </t>
  </si>
  <si>
    <t xml:space="preserve">грн. (вісімсот п'ятдесят тисяч  гривень 00 коп.)                                                               </t>
  </si>
  <si>
    <t xml:space="preserve">грн. (двадцять сім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</si>
  <si>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</si>
  <si>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</si>
  <si>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(п'ятнадцять  тисяч п'ятсот  гривень 00 коп.)                                                               </t>
  </si>
  <si>
    <t xml:space="preserve">грн. (шістдесят сім тисяч п'ятсот гривень 00 коп.)                                                               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</si>
  <si>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</si>
  <si>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</si>
  <si>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</si>
  <si>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</si>
  <si>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</si>
  <si>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</si>
  <si>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(двісті вісімдесят тисяч  вісімдесят гривень 00 коп.)                             </t>
  </si>
  <si>
    <t xml:space="preserve">грн. (шість мільйонів дев'яносто п'ять тисяч чотириста двадцять п'ять гривень 00 коп.)                            </t>
  </si>
  <si>
    <t xml:space="preserve">грн. (сто п'ятдесят чотири тисячи п'ятсот сімдесят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</si>
  <si>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</si>
  <si>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30230000-0  </t>
    </r>
    <r>
      <rPr>
        <sz val="10"/>
        <rFont val="Times New Roman"/>
        <family val="1"/>
        <charset val="204"/>
      </rPr>
      <t>Комп'ютерне обладання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</si>
  <si>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</si>
  <si>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</si>
  <si>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</si>
  <si>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</si>
  <si>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(додаткова угода №1 від 28.12.2019 ТОВ "ТДБ")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</si>
  <si>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(під очікувану вартість на 2020 рік)</t>
    </r>
    <r>
      <rPr>
        <sz val="10"/>
        <color indexed="8"/>
        <rFont val="Times New Roman"/>
        <family val="1"/>
        <charset val="204"/>
      </rPr>
      <t xml:space="preserve">      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</si>
  <si>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</si>
  <si>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(сорок одна тисяча чотириста вісімдесят три гривні 00 коп.)                             </t>
  </si>
  <si>
    <t>Кабель UTP кат. 5e (м.); Патч-корд 1 м,2м, 3м;5м; Конектор RJ 45 кат.5е  UTP;Тестер телекомунікаційних мереж Pro'sKit MT-7059</t>
  </si>
  <si>
    <t>Табличка (кабінети); стенди, вивіски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</si>
  <si>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</si>
  <si>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t>допорогова закупівля</t>
  </si>
  <si>
    <t xml:space="preserve">гривень (сто тридцять п'ять тисяч  триста тридцять дев'ять гривень 00 коп.)                                                                  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</si>
  <si>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</si>
  <si>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 xml:space="preserve">грн.( сорок шість тисяч п'ятсот  гривень 00 коп.)                           </t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</si>
  <si>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</si>
  <si>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</si>
  <si>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 xml:space="preserve">грн (сто дев'яносто п'ять  тисяч гривень 00 коп.)                                                           . </t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</si>
  <si>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</si>
  <si>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</si>
  <si>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</si>
  <si>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 xml:space="preserve">грн. ( три тисячі  чотириста вісімдесят гривні 00 коп.) 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</si>
  <si>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</si>
  <si>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</si>
  <si>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</si>
  <si>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t xml:space="preserve">грн. (вісімнадцять  тисяч гривень 00 коп),                         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</si>
  <si>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</si>
  <si>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</si>
  <si>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</si>
  <si>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без застосування процедури закупівлі</t>
  </si>
  <si>
    <t xml:space="preserve">грн. (сто  тисяч   гривень 00 коп)                         </t>
  </si>
  <si>
    <t>Всього за КЕКВ 2275„Оплата інших енергоносіїв та інших комунальних послуг"</t>
  </si>
  <si>
    <r>
      <t>Код ДК 021:2015 98390000-3 -</t>
    </r>
    <r>
      <rPr>
        <sz val="10"/>
        <color indexed="8"/>
        <rFont val="Times New Roman"/>
        <family val="1"/>
        <charset val="204"/>
      </rPr>
      <t>Інші послуги</t>
    </r>
  </si>
  <si>
    <t xml:space="preserve">грн. (чотири тисячі вісімсот тридцять шість гривень 00 коп.)                             </t>
  </si>
  <si>
    <t xml:space="preserve">грн. (одна тисяча двісті  гривень 00 коп.)                             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</si>
  <si>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</si>
  <si>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</si>
  <si>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</si>
  <si>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</si>
  <si>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</si>
  <si>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</si>
  <si>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 xml:space="preserve">грн. (сто дев'яносто сім тисяч сімсот п'ядесят гривень 00 коп.)                            </t>
  </si>
  <si>
    <t xml:space="preserve"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зв'язком.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</si>
  <si>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</si>
  <si>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</si>
  <si>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</si>
  <si>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</si>
  <si>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</si>
  <si>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</si>
  <si>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</si>
  <si>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 xml:space="preserve"> грн (чотири мільйони гривень 00 коп)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</si>
  <si>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ДФС (вул.Дегтярівська,11-г) до МГТС ПАТ "Укртелеком" (вул.Володимирській, 54-а)</t>
  </si>
  <si>
    <t>грудень-січень</t>
  </si>
  <si>
    <t>травень</t>
  </si>
  <si>
    <t>липень</t>
  </si>
  <si>
    <t>Оренда обладнання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</si>
  <si>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</si>
  <si>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</si>
  <si>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</si>
  <si>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</si>
  <si>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</si>
  <si>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</si>
  <si>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</si>
  <si>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</si>
  <si>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</si>
  <si>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</si>
  <si>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</si>
  <si>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</si>
  <si>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</si>
  <si>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>Ліцензія на технічну підтримку Шлюза обробки пошти (Email Security Appliance)</t>
  </si>
  <si>
    <t xml:space="preserve">грн.(двісті сорок тисяч сто двадцять гривень 00 коп.)                           </t>
  </si>
  <si>
    <t xml:space="preserve">грн.(один мільйон дев'ятсот десять  тисяч гривень 00 коп.)                           </t>
  </si>
  <si>
    <t>Ліцензія на технічну підтримку  Програмного забезпечення з відповідними ліцензіями для обладнання захисту електронної пошти (Сentralized Email Management Reporting License, Email Advanced Malware Protection License, Inbound Essentials Bundle (AS-AV-OF), Email McAfee Anti-Virus)</t>
  </si>
  <si>
    <t xml:space="preserve">грн. (дев'ятнадцять мільйонів двісі двадцять сім тисяч двісті двадцять дві гривні 48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</si>
  <si>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</si>
  <si>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</si>
  <si>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Журнали "Держслужбовець", "Радник у сфері державних закупівель" (електронна версія)</t>
  </si>
  <si>
    <t xml:space="preserve">грн. (тридцять мільйон сімсот дев'яносто тисяч гривень 00 коп.)                            </t>
  </si>
  <si>
    <t xml:space="preserve">грн. (сімсот десять тисяч гривень 00 коп.) 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</si>
  <si>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</si>
  <si>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</si>
  <si>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</si>
  <si>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 xml:space="preserve">грн. (п'ять мільйонів   гривень 00коп)                     </t>
  </si>
  <si>
    <t>червень</t>
  </si>
  <si>
    <t xml:space="preserve">відкриті торги </t>
  </si>
  <si>
    <t>Технічна підтримка серверного обладнання; Технічна підпримка інженерної інфраструктури серверних приміщень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</si>
  <si>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</si>
  <si>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 xml:space="preserve">Код ДК 021:2015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</si>
  <si>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Батарейні модулі для джерел безперебійного живлення Emerson 90кВт; Батарейні модулі для джерел безперебійного живлення Emerson 120кВт; </t>
  </si>
  <si>
    <t xml:space="preserve">грн. (вісімсот вісімдесят тисяч  гривень 00коп)                     </t>
  </si>
  <si>
    <t xml:space="preserve">грн. (вісімсот шістдесят чотири тисячі   гривень 00коп)                     </t>
  </si>
  <si>
    <t xml:space="preserve">грн. (п'ятнадцять мільйонів сто дев'яносто п'ять тисяч   гривень 00коп)                     </t>
  </si>
  <si>
    <t>вересень</t>
  </si>
  <si>
    <t>Обладнання для зберігання даних на стрічкових носіях</t>
  </si>
  <si>
    <t>відкриті торги  (анг.мова)</t>
  </si>
  <si>
    <t>5000000 спецфонд</t>
  </si>
  <si>
    <t>880000 спецфонд</t>
  </si>
  <si>
    <t>864000 спецфонд</t>
  </si>
  <si>
    <t>15195000,90 спецфонд</t>
  </si>
  <si>
    <r>
      <t xml:space="preserve">Код ДК 021:2015  31680000-6- </t>
    </r>
    <r>
      <rPr>
        <sz val="10"/>
        <rFont val="Times New Roman"/>
        <family val="1"/>
        <charset val="204"/>
      </rPr>
      <t>Електричне приладдя та супутні товари до електричного обладнання</t>
    </r>
  </si>
  <si>
    <t>Жорстки диски для серверного обладнання виробництва DELL;Жорстки диски для серверного збереження виробництва DELL;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</si>
  <si>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</si>
  <si>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</si>
  <si>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(сім тисяч сімсот сімдесят дві гривні 00 коп.)                             </t>
  </si>
  <si>
    <t xml:space="preserve">грн. (сімдесят чотири тисячі  вісімдесят  гривень 00 коп.)                             </t>
  </si>
  <si>
    <t xml:space="preserve">грн. (вісімнадцять тисяч п'ятсот двадцять вісім гривень 00 коп.)                             </t>
  </si>
  <si>
    <r>
      <t xml:space="preserve">                     на 2020 рік</t>
    </r>
    <r>
      <rPr>
        <sz val="10"/>
        <color indexed="8"/>
        <rFont val="Times New Roman"/>
        <family val="1"/>
        <charset val="204"/>
      </rPr>
      <t xml:space="preserve">   </t>
    </r>
    <r>
      <rPr>
        <b/>
        <sz val="16"/>
        <color indexed="8"/>
        <rFont val="Times New Roman"/>
        <family val="1"/>
        <charset val="204"/>
      </rPr>
      <t xml:space="preserve">зі змінами </t>
    </r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</si>
  <si>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</si>
  <si>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</si>
  <si>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</si>
  <si>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Реактивна електроенергія (за адресою вул. Дегтярівська,11г; вул.Саксаганського,66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</si>
  <si>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</si>
  <si>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Лот1 Постачання електроенергії (універсальна послуга) за адресою м. Київ, вул.Дегтярівська, 11-Г</t>
  </si>
  <si>
    <t>Лот -2 Постачання електроенергії (універсальна послуга) за адресою м. Київ,  вул.Дегтярівська, 11-А</t>
  </si>
  <si>
    <t>Лот -3 Постачання електроенергії (універсальна послуга) за адресою м. Київ, вул.Саксаганського, 66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</si>
  <si>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</si>
  <si>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</si>
  <si>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 xml:space="preserve">грн. (тринадцять тисяч  сто двадцять гривень 00 коп.)                             </t>
  </si>
  <si>
    <t xml:space="preserve">грн. (тридцять тисяч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</si>
</sst>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5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3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1" fillId="5" borderId="7" xfId="0" applyNumberFormat="1" applyFont="1" applyFill="1" applyBorder="1" applyAlignment="1">
      <alignment horizontal="center" vertical="center" wrapText="1"/>
    </xf>
    <xf numFmtId="4" fontId="21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wrapText="1"/>
    </xf>
    <xf numFmtId="0" fontId="22" fillId="2" borderId="3" xfId="0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1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top" wrapText="1"/>
    </xf>
    <xf numFmtId="4" fontId="21" fillId="4" borderId="3" xfId="0" applyNumberFormat="1" applyFont="1" applyFill="1" applyBorder="1" applyAlignment="1">
      <alignment horizontal="center" vertical="justify" wrapText="1"/>
    </xf>
    <xf numFmtId="0" fontId="18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1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13" xfId="0" applyNumberFormat="1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4" fontId="32" fillId="0" borderId="0" xfId="0" applyNumberFormat="1" applyFont="1"/>
    <xf numFmtId="0" fontId="13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2" fillId="4" borderId="0" xfId="0" applyNumberFormat="1" applyFont="1" applyFill="1"/>
    <xf numFmtId="4" fontId="21" fillId="4" borderId="4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4" fontId="25" fillId="4" borderId="3" xfId="0" applyNumberFormat="1" applyFont="1" applyFill="1" applyBorder="1" applyAlignment="1">
      <alignment horizontal="center" vertical="top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vertical="top" wrapText="1"/>
    </xf>
    <xf numFmtId="4" fontId="25" fillId="0" borderId="3" xfId="0" applyNumberFormat="1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" fontId="25" fillId="4" borderId="1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16" fillId="4" borderId="10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0" fontId="20" fillId="4" borderId="13" xfId="0" applyFont="1" applyFill="1" applyBorder="1" applyAlignment="1">
      <alignment horizontal="center" vertical="top" wrapText="1"/>
    </xf>
    <xf numFmtId="4" fontId="25" fillId="0" borderId="10" xfId="0" applyNumberFormat="1" applyFont="1" applyFill="1" applyBorder="1" applyAlignment="1">
      <alignment horizontal="center" vertical="top" wrapText="1"/>
    </xf>
    <xf numFmtId="0" fontId="30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1" fillId="4" borderId="15" xfId="0" applyNumberFormat="1" applyFont="1" applyFill="1" applyBorder="1" applyAlignment="1">
      <alignment horizontal="center" vertical="top" wrapText="1"/>
    </xf>
    <xf numFmtId="4" fontId="21" fillId="0" borderId="7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22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4" fontId="21" fillId="7" borderId="7" xfId="0" applyNumberFormat="1" applyFont="1" applyFill="1" applyBorder="1" applyAlignment="1">
      <alignment horizontal="center" vertical="top" wrapText="1"/>
    </xf>
    <xf numFmtId="4" fontId="25" fillId="7" borderId="3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21" xfId="0" applyFill="1" applyBorder="1"/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15" xfId="0" applyFill="1" applyBorder="1"/>
    <xf numFmtId="0" fontId="37" fillId="0" borderId="15" xfId="0" applyFont="1" applyFill="1" applyBorder="1" applyAlignment="1">
      <alignment wrapText="1"/>
    </xf>
    <xf numFmtId="0" fontId="6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7" fillId="7" borderId="7" xfId="0" applyFont="1" applyFill="1" applyBorder="1" applyAlignment="1">
      <alignment horizontal="left" wrapText="1"/>
    </xf>
    <xf numFmtId="0" fontId="37" fillId="7" borderId="2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  <row r="55">
          <cell r="D55">
            <v>0</v>
          </cell>
        </row>
        <row r="87">
          <cell r="E8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8"/>
  <sheetViews>
    <sheetView tabSelected="1" view="pageBreakPreview" topLeftCell="A41" zoomScaleSheetLayoutView="100" workbookViewId="0">
      <selection activeCell="A49" sqref="A49:A50"/>
    </sheetView>
  </sheetViews>
  <sheetFormatPr defaultRowHeight="15"/>
  <cols>
    <col min="1" max="1" width="38.140625" customWidth="1"/>
    <col min="2" max="2" width="31.42578125" customWidth="1"/>
    <col min="3" max="3" width="11.28515625" customWidth="1"/>
    <col min="4" max="4" width="25.28515625" customWidth="1"/>
    <col min="5" max="5" width="14.85546875" customWidth="1"/>
    <col min="6" max="6" width="12.42578125" bestFit="1" customWidth="1"/>
    <col min="7" max="7" width="17.28515625" customWidth="1"/>
    <col min="8" max="8" width="13.5703125" bestFit="1" customWidth="1"/>
    <col min="9" max="9" width="15.28515625" customWidth="1"/>
    <col min="11" max="11" width="19.5703125" bestFit="1" customWidth="1"/>
    <col min="12" max="12" width="13.42578125" bestFit="1" customWidth="1"/>
  </cols>
  <sheetData>
    <row r="1" spans="1:8" ht="20.25">
      <c r="A1" s="232" t="s">
        <v>5</v>
      </c>
      <c r="B1" s="232"/>
      <c r="C1" s="232"/>
      <c r="D1" s="232"/>
      <c r="E1" s="232"/>
      <c r="F1" s="232"/>
      <c r="G1" s="232"/>
    </row>
    <row r="2" spans="1:8" ht="20.25">
      <c r="A2" s="232" t="s">
        <v>275</v>
      </c>
      <c r="B2" s="232"/>
      <c r="C2" s="232"/>
      <c r="D2" s="232"/>
      <c r="E2" s="232"/>
      <c r="F2" s="232"/>
      <c r="G2" s="221">
        <v>4</v>
      </c>
    </row>
    <row r="3" spans="1:8" ht="18.75">
      <c r="A3" s="298" t="s">
        <v>9</v>
      </c>
      <c r="B3" s="298"/>
      <c r="C3" s="298"/>
      <c r="D3" s="298"/>
      <c r="E3" s="298"/>
      <c r="F3" s="298"/>
      <c r="G3" s="298"/>
    </row>
    <row r="4" spans="1:8" ht="18.75">
      <c r="A4" s="10"/>
      <c r="B4" s="298" t="s">
        <v>10</v>
      </c>
      <c r="C4" s="298"/>
      <c r="D4" s="298"/>
      <c r="E4" s="298"/>
      <c r="F4" s="10"/>
      <c r="G4" s="10"/>
    </row>
    <row r="5" spans="1:8" ht="15.75" thickBot="1">
      <c r="A5" s="299" t="s">
        <v>0</v>
      </c>
      <c r="B5" s="299"/>
      <c r="C5" s="299"/>
      <c r="D5" s="299"/>
      <c r="E5" s="299"/>
      <c r="F5" s="299"/>
      <c r="G5" s="299"/>
    </row>
    <row r="6" spans="1:8" ht="64.5" thickBot="1">
      <c r="A6" s="11" t="s">
        <v>11</v>
      </c>
      <c r="B6" s="12" t="s">
        <v>12</v>
      </c>
      <c r="C6" s="12" t="s">
        <v>28</v>
      </c>
      <c r="D6" s="12" t="s">
        <v>13</v>
      </c>
      <c r="E6" s="6" t="s">
        <v>14</v>
      </c>
      <c r="F6" s="6" t="s">
        <v>15</v>
      </c>
      <c r="G6" s="6" t="s">
        <v>16</v>
      </c>
    </row>
    <row r="7" spans="1:8" ht="19.5" customHeight="1">
      <c r="A7" s="75">
        <v>1</v>
      </c>
      <c r="B7" s="76">
        <v>2</v>
      </c>
      <c r="C7" s="76">
        <v>3</v>
      </c>
      <c r="D7" s="77">
        <v>4</v>
      </c>
      <c r="E7" s="78">
        <v>5</v>
      </c>
      <c r="F7" s="78">
        <v>6</v>
      </c>
      <c r="G7" s="78">
        <v>7</v>
      </c>
    </row>
    <row r="8" spans="1:8" ht="42.75" customHeight="1">
      <c r="A8" s="90" t="s">
        <v>126</v>
      </c>
      <c r="B8" s="84" t="s">
        <v>42</v>
      </c>
      <c r="C8" s="123">
        <v>2271</v>
      </c>
      <c r="D8" s="137">
        <v>4000000</v>
      </c>
      <c r="E8" s="142" t="s">
        <v>95</v>
      </c>
      <c r="F8" s="142" t="s">
        <v>51</v>
      </c>
      <c r="G8" s="94" t="s">
        <v>89</v>
      </c>
    </row>
    <row r="9" spans="1:8" ht="27.75" customHeight="1">
      <c r="A9" s="92"/>
      <c r="B9" s="144"/>
      <c r="C9" s="149"/>
      <c r="D9" s="136" t="s">
        <v>219</v>
      </c>
      <c r="E9" s="145"/>
      <c r="F9" s="145"/>
      <c r="G9" s="147"/>
    </row>
    <row r="10" spans="1:8" ht="24.75" hidden="1" customHeight="1">
      <c r="A10" s="90" t="s">
        <v>123</v>
      </c>
      <c r="B10" s="144"/>
      <c r="C10" s="149"/>
      <c r="D10" s="93">
        <v>0</v>
      </c>
      <c r="E10" s="145"/>
      <c r="F10" s="145"/>
      <c r="G10" s="147"/>
    </row>
    <row r="11" spans="1:8" ht="44.25" hidden="1" customHeight="1">
      <c r="A11" s="91"/>
      <c r="B11" s="144"/>
      <c r="C11" s="149"/>
      <c r="D11" s="136" t="s">
        <v>38</v>
      </c>
      <c r="E11" s="145"/>
      <c r="F11" s="145"/>
      <c r="G11" s="147"/>
    </row>
    <row r="12" spans="1:8" ht="27" hidden="1" customHeight="1">
      <c r="A12" s="91" t="s">
        <v>120</v>
      </c>
      <c r="B12" s="144"/>
      <c r="C12" s="149"/>
      <c r="D12" s="93">
        <v>0</v>
      </c>
      <c r="E12" s="145"/>
      <c r="F12" s="145"/>
      <c r="G12" s="147"/>
    </row>
    <row r="13" spans="1:8" ht="39.75" hidden="1" customHeight="1">
      <c r="A13" s="92"/>
      <c r="B13" s="85"/>
      <c r="C13" s="150"/>
      <c r="D13" s="136" t="s">
        <v>38</v>
      </c>
      <c r="E13" s="146"/>
      <c r="F13" s="146"/>
      <c r="G13" s="148"/>
    </row>
    <row r="14" spans="1:8" ht="27.75" customHeight="1">
      <c r="A14" s="23" t="s">
        <v>17</v>
      </c>
      <c r="B14" s="23"/>
      <c r="C14" s="20"/>
      <c r="D14" s="80">
        <f>D8</f>
        <v>4000000</v>
      </c>
      <c r="E14" s="20"/>
      <c r="F14" s="20"/>
      <c r="G14" s="20"/>
      <c r="H14" s="141">
        <f>D14</f>
        <v>4000000</v>
      </c>
    </row>
    <row r="15" spans="1:8" ht="36" customHeight="1">
      <c r="A15" s="83" t="s">
        <v>115</v>
      </c>
      <c r="B15" s="84" t="s">
        <v>43</v>
      </c>
      <c r="C15" s="285">
        <v>2272</v>
      </c>
      <c r="D15" s="137">
        <v>139249.85999999999</v>
      </c>
      <c r="E15" s="278" t="s">
        <v>96</v>
      </c>
      <c r="F15" s="278" t="s">
        <v>51</v>
      </c>
      <c r="G15" s="303" t="s">
        <v>89</v>
      </c>
    </row>
    <row r="16" spans="1:8" ht="43.5" customHeight="1">
      <c r="A16" s="44"/>
      <c r="B16" s="144"/>
      <c r="C16" s="286"/>
      <c r="D16" s="136" t="s">
        <v>118</v>
      </c>
      <c r="E16" s="279"/>
      <c r="F16" s="279"/>
      <c r="G16" s="292"/>
    </row>
    <row r="17" spans="1:11" ht="38.25" customHeight="1">
      <c r="A17" s="83" t="s">
        <v>116</v>
      </c>
      <c r="B17" s="84" t="s">
        <v>117</v>
      </c>
      <c r="C17" s="285">
        <v>2272</v>
      </c>
      <c r="D17" s="137">
        <v>110750.14</v>
      </c>
      <c r="E17" s="278" t="s">
        <v>96</v>
      </c>
      <c r="F17" s="278" t="s">
        <v>51</v>
      </c>
      <c r="G17" s="303" t="s">
        <v>89</v>
      </c>
    </row>
    <row r="18" spans="1:11" ht="38.25" customHeight="1">
      <c r="A18" s="44"/>
      <c r="B18" s="144"/>
      <c r="C18" s="286"/>
      <c r="D18" s="136" t="s">
        <v>119</v>
      </c>
      <c r="E18" s="279"/>
      <c r="F18" s="279"/>
      <c r="G18" s="292"/>
    </row>
    <row r="19" spans="1:11" ht="29.25" customHeight="1">
      <c r="A19" s="81" t="s">
        <v>18</v>
      </c>
      <c r="B19" s="81"/>
      <c r="C19" s="81"/>
      <c r="D19" s="82">
        <f>D15+D17</f>
        <v>250000</v>
      </c>
      <c r="E19" s="81"/>
      <c r="F19" s="81"/>
      <c r="G19" s="81"/>
      <c r="H19" s="141">
        <f>D19</f>
        <v>250000</v>
      </c>
    </row>
    <row r="20" spans="1:11" s="5" customFormat="1" ht="38.25" customHeight="1">
      <c r="A20" s="98" t="s">
        <v>281</v>
      </c>
      <c r="B20" s="294" t="s">
        <v>87</v>
      </c>
      <c r="C20" s="287">
        <v>2273</v>
      </c>
      <c r="D20" s="138">
        <v>3901636</v>
      </c>
      <c r="E20" s="278" t="s">
        <v>96</v>
      </c>
      <c r="F20" s="278" t="s">
        <v>51</v>
      </c>
      <c r="G20" s="280" t="s">
        <v>89</v>
      </c>
    </row>
    <row r="21" spans="1:11" s="5" customFormat="1" ht="27" customHeight="1">
      <c r="A21" s="99"/>
      <c r="B21" s="295"/>
      <c r="C21" s="288"/>
      <c r="D21" s="136" t="s">
        <v>121</v>
      </c>
      <c r="E21" s="293"/>
      <c r="F21" s="293"/>
      <c r="G21" s="291"/>
    </row>
    <row r="22" spans="1:11" s="5" customFormat="1" ht="38.25">
      <c r="A22" s="98" t="s">
        <v>282</v>
      </c>
      <c r="B22" s="295"/>
      <c r="C22" s="288"/>
      <c r="D22" s="138">
        <v>979999.16</v>
      </c>
      <c r="E22" s="293"/>
      <c r="F22" s="293"/>
      <c r="G22" s="291"/>
    </row>
    <row r="23" spans="1:11" s="5" customFormat="1" ht="36">
      <c r="A23" s="99"/>
      <c r="B23" s="295"/>
      <c r="C23" s="288"/>
      <c r="D23" s="136" t="s">
        <v>100</v>
      </c>
      <c r="E23" s="293"/>
      <c r="F23" s="293"/>
      <c r="G23" s="291"/>
      <c r="I23" s="5">
        <f>111911/12</f>
        <v>9325.9166666666661</v>
      </c>
    </row>
    <row r="24" spans="1:11" s="5" customFormat="1" ht="48" customHeight="1">
      <c r="A24" s="91" t="s">
        <v>283</v>
      </c>
      <c r="B24" s="295"/>
      <c r="C24" s="288"/>
      <c r="D24" s="137">
        <v>117944.42</v>
      </c>
      <c r="E24" s="293"/>
      <c r="F24" s="293"/>
      <c r="G24" s="291"/>
    </row>
    <row r="25" spans="1:11" s="5" customFormat="1" ht="36">
      <c r="A25" s="224"/>
      <c r="B25" s="296"/>
      <c r="C25" s="289"/>
      <c r="D25" s="136" t="s">
        <v>100</v>
      </c>
      <c r="E25" s="279"/>
      <c r="F25" s="279"/>
      <c r="G25" s="292"/>
    </row>
    <row r="26" spans="1:11" s="5" customFormat="1" ht="38.25">
      <c r="A26" s="229" t="s">
        <v>279</v>
      </c>
      <c r="B26" s="227" t="s">
        <v>280</v>
      </c>
      <c r="C26" s="223">
        <v>2273</v>
      </c>
      <c r="D26" s="137">
        <v>420.42</v>
      </c>
      <c r="E26" s="222" t="s">
        <v>234</v>
      </c>
      <c r="F26" s="222" t="s">
        <v>51</v>
      </c>
      <c r="G26" s="225" t="s">
        <v>89</v>
      </c>
    </row>
    <row r="27" spans="1:11" s="5" customFormat="1" ht="36">
      <c r="A27" s="228"/>
      <c r="B27" s="227"/>
      <c r="C27" s="223"/>
      <c r="D27" s="136" t="s">
        <v>100</v>
      </c>
      <c r="E27" s="226"/>
      <c r="F27" s="226"/>
      <c r="G27" s="225"/>
    </row>
    <row r="28" spans="1:11" s="5" customFormat="1" ht="43.5" customHeight="1">
      <c r="A28" s="90" t="s">
        <v>98</v>
      </c>
      <c r="B28" s="135" t="s">
        <v>87</v>
      </c>
      <c r="C28" s="97">
        <v>2273</v>
      </c>
      <c r="D28" s="138">
        <v>219000</v>
      </c>
      <c r="E28" s="278" t="s">
        <v>96</v>
      </c>
      <c r="F28" s="278" t="s">
        <v>51</v>
      </c>
      <c r="G28" s="94" t="s">
        <v>89</v>
      </c>
    </row>
    <row r="29" spans="1:11" s="5" customFormat="1" ht="33.75" customHeight="1">
      <c r="A29" s="92"/>
      <c r="B29" s="88"/>
      <c r="C29" s="96"/>
      <c r="D29" s="136" t="s">
        <v>122</v>
      </c>
      <c r="E29" s="279"/>
      <c r="F29" s="279"/>
      <c r="G29" s="95"/>
    </row>
    <row r="30" spans="1:11" ht="25.5">
      <c r="A30" s="89" t="s">
        <v>19</v>
      </c>
      <c r="B30" s="23"/>
      <c r="C30" s="20"/>
      <c r="D30" s="21">
        <f>D20+D22+D24+D28+D26</f>
        <v>5219000</v>
      </c>
      <c r="E30" s="20"/>
      <c r="F30" s="20"/>
      <c r="G30" s="139"/>
      <c r="H30" s="141">
        <v>5219000</v>
      </c>
      <c r="K30" s="27">
        <f>D30-H30</f>
        <v>0</v>
      </c>
    </row>
    <row r="31" spans="1:11" ht="27.75" customHeight="1">
      <c r="A31" s="24" t="s">
        <v>97</v>
      </c>
      <c r="B31" s="84" t="s">
        <v>93</v>
      </c>
      <c r="C31" s="284">
        <v>2274</v>
      </c>
      <c r="D31" s="138">
        <v>489500</v>
      </c>
      <c r="E31" s="302" t="s">
        <v>96</v>
      </c>
      <c r="F31" s="300" t="s">
        <v>223</v>
      </c>
      <c r="G31" s="297" t="s">
        <v>89</v>
      </c>
    </row>
    <row r="32" spans="1:11" ht="38.25">
      <c r="A32" s="25" t="s">
        <v>99</v>
      </c>
      <c r="B32" s="85"/>
      <c r="C32" s="284"/>
      <c r="D32" s="79" t="s">
        <v>94</v>
      </c>
      <c r="E32" s="302"/>
      <c r="F32" s="301"/>
      <c r="G32" s="297"/>
    </row>
    <row r="33" spans="1:8" ht="32.25" customHeight="1">
      <c r="A33" s="23" t="s">
        <v>92</v>
      </c>
      <c r="B33" s="23"/>
      <c r="C33" s="20"/>
      <c r="D33" s="21">
        <f>D31</f>
        <v>489500</v>
      </c>
      <c r="E33" s="20"/>
      <c r="F33" s="20"/>
      <c r="G33" s="20"/>
      <c r="H33" s="141">
        <f>D33</f>
        <v>489500</v>
      </c>
    </row>
    <row r="34" spans="1:8" ht="28.5" customHeight="1">
      <c r="A34" s="24" t="s">
        <v>196</v>
      </c>
      <c r="B34" s="282" t="s">
        <v>197</v>
      </c>
      <c r="C34" s="188"/>
      <c r="D34" s="189">
        <v>100000</v>
      </c>
      <c r="E34" s="241" t="s">
        <v>198</v>
      </c>
      <c r="F34" s="300" t="s">
        <v>51</v>
      </c>
      <c r="G34" s="266" t="s">
        <v>89</v>
      </c>
      <c r="H34" s="141"/>
    </row>
    <row r="35" spans="1:8" ht="29.25" customHeight="1">
      <c r="A35" s="25"/>
      <c r="B35" s="283"/>
      <c r="C35" s="190">
        <v>2275</v>
      </c>
      <c r="D35" s="14" t="s">
        <v>199</v>
      </c>
      <c r="E35" s="242"/>
      <c r="F35" s="301"/>
      <c r="G35" s="267"/>
      <c r="H35" s="141"/>
    </row>
    <row r="36" spans="1:8" ht="32.25" customHeight="1">
      <c r="A36" s="102" t="s">
        <v>200</v>
      </c>
      <c r="B36" s="23"/>
      <c r="C36" s="191"/>
      <c r="D36" s="192">
        <f>D34</f>
        <v>100000</v>
      </c>
      <c r="E36" s="20"/>
      <c r="F36" s="20"/>
      <c r="G36" s="20"/>
      <c r="H36" s="141">
        <v>100000</v>
      </c>
    </row>
    <row r="37" spans="1:8" ht="40.5" customHeight="1">
      <c r="A37" s="245" t="s">
        <v>41</v>
      </c>
      <c r="B37" s="74" t="s">
        <v>39</v>
      </c>
      <c r="C37" s="250">
        <v>2210</v>
      </c>
      <c r="D37" s="161">
        <f>105080+175000</f>
        <v>280080</v>
      </c>
      <c r="E37" s="247" t="s">
        <v>22</v>
      </c>
      <c r="F37" s="304" t="s">
        <v>51</v>
      </c>
      <c r="G37" s="290" t="s">
        <v>89</v>
      </c>
    </row>
    <row r="38" spans="1:8" ht="28.5" customHeight="1">
      <c r="A38" s="246"/>
      <c r="B38" s="43"/>
      <c r="C38" s="251"/>
      <c r="D38" s="128" t="s">
        <v>164</v>
      </c>
      <c r="E38" s="244"/>
      <c r="F38" s="234"/>
      <c r="G38" s="265"/>
    </row>
    <row r="39" spans="1:8" ht="40.5" customHeight="1">
      <c r="A39" s="256" t="s">
        <v>285</v>
      </c>
      <c r="B39" s="42" t="s">
        <v>167</v>
      </c>
      <c r="C39" s="275">
        <v>2210</v>
      </c>
      <c r="D39" s="173">
        <f>30000+5000+2800+3325+875+1120-30000</f>
        <v>13120</v>
      </c>
      <c r="E39" s="247" t="s">
        <v>22</v>
      </c>
      <c r="F39" s="233" t="s">
        <v>51</v>
      </c>
      <c r="G39" s="264" t="s">
        <v>102</v>
      </c>
    </row>
    <row r="40" spans="1:8" ht="36.75" customHeight="1">
      <c r="A40" s="246"/>
      <c r="B40" s="43"/>
      <c r="C40" s="251"/>
      <c r="D40" s="38" t="s">
        <v>286</v>
      </c>
      <c r="E40" s="244"/>
      <c r="F40" s="234"/>
      <c r="G40" s="265"/>
    </row>
    <row r="41" spans="1:8" ht="24.75" customHeight="1">
      <c r="A41" s="230" t="s">
        <v>284</v>
      </c>
      <c r="B41" s="42" t="s">
        <v>167</v>
      </c>
      <c r="C41" s="231">
        <v>2210</v>
      </c>
      <c r="D41" s="173">
        <f>30000</f>
        <v>30000</v>
      </c>
      <c r="E41" s="247" t="s">
        <v>22</v>
      </c>
      <c r="F41" s="233" t="s">
        <v>54</v>
      </c>
      <c r="G41" s="264" t="s">
        <v>102</v>
      </c>
    </row>
    <row r="42" spans="1:8" ht="30" customHeight="1">
      <c r="A42" s="230"/>
      <c r="B42" s="43"/>
      <c r="C42" s="231"/>
      <c r="D42" s="38" t="s">
        <v>287</v>
      </c>
      <c r="E42" s="244"/>
      <c r="F42" s="234"/>
      <c r="G42" s="265"/>
    </row>
    <row r="43" spans="1:8" ht="30.75" customHeight="1">
      <c r="A43" s="256" t="s">
        <v>270</v>
      </c>
      <c r="B43" s="168" t="s">
        <v>168</v>
      </c>
      <c r="C43" s="123">
        <v>2210</v>
      </c>
      <c r="D43" s="220">
        <f>1428+6000+3000+8100</f>
        <v>18528</v>
      </c>
      <c r="E43" s="247" t="s">
        <v>22</v>
      </c>
      <c r="F43" s="233" t="s">
        <v>51</v>
      </c>
      <c r="G43" s="264" t="s">
        <v>89</v>
      </c>
    </row>
    <row r="44" spans="1:8" ht="37.5" customHeight="1">
      <c r="A44" s="246"/>
      <c r="B44" s="43"/>
      <c r="C44" s="165"/>
      <c r="D44" s="64" t="s">
        <v>274</v>
      </c>
      <c r="E44" s="244"/>
      <c r="F44" s="234"/>
      <c r="G44" s="265"/>
    </row>
    <row r="45" spans="1:8" ht="39" customHeight="1">
      <c r="A45" s="98" t="s">
        <v>90</v>
      </c>
      <c r="B45" s="72" t="s">
        <v>88</v>
      </c>
      <c r="C45" s="66">
        <v>2210</v>
      </c>
      <c r="D45" s="163">
        <f>250000</f>
        <v>250000</v>
      </c>
      <c r="E45" s="233" t="s">
        <v>22</v>
      </c>
      <c r="F45" s="7" t="s">
        <v>51</v>
      </c>
      <c r="G45" s="7" t="s">
        <v>89</v>
      </c>
    </row>
    <row r="46" spans="1:8" ht="25.5" customHeight="1">
      <c r="A46" s="125"/>
      <c r="B46" s="73"/>
      <c r="C46" s="67"/>
      <c r="D46" s="162" t="s">
        <v>91</v>
      </c>
      <c r="E46" s="234"/>
      <c r="F46" s="68"/>
      <c r="G46" s="68"/>
    </row>
    <row r="47" spans="1:8" ht="37.5" customHeight="1">
      <c r="A47" s="126" t="s">
        <v>125</v>
      </c>
      <c r="B47" s="72" t="s">
        <v>88</v>
      </c>
      <c r="C47" s="124">
        <v>2210</v>
      </c>
      <c r="D47" s="163">
        <f>19495+4668+3855+5000</f>
        <v>33018</v>
      </c>
      <c r="E47" s="69" t="s">
        <v>22</v>
      </c>
      <c r="F47" s="69" t="s">
        <v>54</v>
      </c>
      <c r="G47" s="7" t="s">
        <v>89</v>
      </c>
    </row>
    <row r="48" spans="1:8" ht="27" customHeight="1">
      <c r="A48" s="71"/>
      <c r="B48" s="71"/>
      <c r="C48" s="70"/>
      <c r="D48" s="8" t="s">
        <v>124</v>
      </c>
      <c r="E48" s="9"/>
      <c r="F48" s="69"/>
      <c r="G48" s="13"/>
    </row>
    <row r="49" spans="1:7" ht="27" customHeight="1">
      <c r="A49" s="256" t="s">
        <v>277</v>
      </c>
      <c r="B49" s="42" t="s">
        <v>169</v>
      </c>
      <c r="C49" s="275">
        <v>2210</v>
      </c>
      <c r="D49" s="220">
        <f>64200+8280+1600</f>
        <v>74080</v>
      </c>
      <c r="E49" s="243" t="s">
        <v>22</v>
      </c>
      <c r="F49" s="233" t="s">
        <v>51</v>
      </c>
      <c r="G49" s="264" t="s">
        <v>102</v>
      </c>
    </row>
    <row r="50" spans="1:7" ht="29.25" customHeight="1">
      <c r="A50" s="246"/>
      <c r="B50" s="43"/>
      <c r="C50" s="251"/>
      <c r="D50" s="38" t="s">
        <v>273</v>
      </c>
      <c r="E50" s="244"/>
      <c r="F50" s="234"/>
      <c r="G50" s="265"/>
    </row>
    <row r="51" spans="1:7" ht="48.75" customHeight="1">
      <c r="A51" s="90" t="s">
        <v>177</v>
      </c>
      <c r="B51" s="170" t="s">
        <v>175</v>
      </c>
      <c r="C51" s="243">
        <v>2210</v>
      </c>
      <c r="D51" s="173">
        <f>5000+20008+2000+3500+4500+2275+4200</f>
        <v>41483</v>
      </c>
      <c r="E51" s="233" t="s">
        <v>180</v>
      </c>
      <c r="F51" s="233" t="s">
        <v>51</v>
      </c>
      <c r="G51" s="280" t="s">
        <v>89</v>
      </c>
    </row>
    <row r="52" spans="1:7" ht="37.5" customHeight="1">
      <c r="A52" s="171"/>
      <c r="B52" s="172"/>
      <c r="C52" s="244"/>
      <c r="D52" s="38" t="s">
        <v>176</v>
      </c>
      <c r="E52" s="234"/>
      <c r="F52" s="234"/>
      <c r="G52" s="281"/>
    </row>
    <row r="53" spans="1:7" ht="26.25" customHeight="1">
      <c r="A53" s="261" t="s">
        <v>178</v>
      </c>
      <c r="B53" s="174" t="s">
        <v>179</v>
      </c>
      <c r="C53" s="233">
        <v>2210</v>
      </c>
      <c r="D53" s="175">
        <f>37500+97839</f>
        <v>135339</v>
      </c>
      <c r="E53" s="233" t="s">
        <v>180</v>
      </c>
      <c r="F53" s="7" t="s">
        <v>51</v>
      </c>
      <c r="G53" s="7" t="s">
        <v>89</v>
      </c>
    </row>
    <row r="54" spans="1:7" ht="37.5" customHeight="1">
      <c r="A54" s="262"/>
      <c r="B54" s="176"/>
      <c r="C54" s="234"/>
      <c r="D54" s="162" t="s">
        <v>181</v>
      </c>
      <c r="E54" s="234"/>
      <c r="F54" s="9"/>
      <c r="G54" s="13"/>
    </row>
    <row r="55" spans="1:7" ht="27.75" customHeight="1">
      <c r="A55" s="254" t="s">
        <v>278</v>
      </c>
      <c r="B55" s="177" t="s">
        <v>182</v>
      </c>
      <c r="C55" s="7">
        <v>2210</v>
      </c>
      <c r="D55" s="163">
        <f>33000+13500</f>
        <v>46500</v>
      </c>
      <c r="E55" s="233" t="s">
        <v>234</v>
      </c>
      <c r="F55" s="7" t="s">
        <v>51</v>
      </c>
      <c r="G55" s="264" t="s">
        <v>89</v>
      </c>
    </row>
    <row r="56" spans="1:7" ht="37.5" customHeight="1">
      <c r="A56" s="255"/>
      <c r="B56" s="103"/>
      <c r="C56" s="178"/>
      <c r="D56" s="38" t="s">
        <v>183</v>
      </c>
      <c r="E56" s="234"/>
      <c r="F56" s="9"/>
      <c r="G56" s="265"/>
    </row>
    <row r="57" spans="1:7" ht="37.5" customHeight="1">
      <c r="A57" s="254" t="s">
        <v>184</v>
      </c>
      <c r="B57" s="179" t="s">
        <v>185</v>
      </c>
      <c r="C57" s="233">
        <v>2210</v>
      </c>
      <c r="D57" s="175">
        <v>195000</v>
      </c>
      <c r="E57" s="233" t="s">
        <v>234</v>
      </c>
      <c r="F57" s="233" t="s">
        <v>51</v>
      </c>
      <c r="G57" s="7" t="s">
        <v>89</v>
      </c>
    </row>
    <row r="58" spans="1:7" ht="37.5" customHeight="1">
      <c r="A58" s="263"/>
      <c r="B58" s="176"/>
      <c r="C58" s="234"/>
      <c r="D58" s="140" t="s">
        <v>186</v>
      </c>
      <c r="E58" s="234"/>
      <c r="F58" s="234"/>
      <c r="G58" s="37"/>
    </row>
    <row r="59" spans="1:7" ht="37.5" customHeight="1">
      <c r="A59" s="180" t="s">
        <v>187</v>
      </c>
      <c r="B59" s="181" t="s">
        <v>188</v>
      </c>
      <c r="C59" s="69">
        <v>2210</v>
      </c>
      <c r="D59" s="163">
        <v>73600</v>
      </c>
      <c r="E59" s="233" t="s">
        <v>234</v>
      </c>
      <c r="F59" s="69" t="s">
        <v>51</v>
      </c>
      <c r="G59" s="7" t="s">
        <v>89</v>
      </c>
    </row>
    <row r="60" spans="1:7" ht="37.5" customHeight="1">
      <c r="A60" s="71"/>
      <c r="B60" s="71"/>
      <c r="C60" s="69"/>
      <c r="D60" s="162" t="s">
        <v>189</v>
      </c>
      <c r="E60" s="234"/>
      <c r="F60" s="69"/>
      <c r="G60" s="37"/>
    </row>
    <row r="61" spans="1:7" ht="45.75" customHeight="1">
      <c r="A61" s="182" t="s">
        <v>245</v>
      </c>
      <c r="B61" s="42" t="s">
        <v>244</v>
      </c>
      <c r="C61" s="183">
        <v>2210</v>
      </c>
      <c r="D61" s="184">
        <v>3480</v>
      </c>
      <c r="E61" s="233" t="s">
        <v>234</v>
      </c>
      <c r="F61" s="233" t="s">
        <v>40</v>
      </c>
      <c r="G61" s="264" t="s">
        <v>89</v>
      </c>
    </row>
    <row r="62" spans="1:7" ht="28.5" customHeight="1">
      <c r="A62" s="185"/>
      <c r="B62" s="43"/>
      <c r="C62" s="183"/>
      <c r="D62" s="186" t="s">
        <v>190</v>
      </c>
      <c r="E62" s="234"/>
      <c r="F62" s="234"/>
      <c r="G62" s="265"/>
    </row>
    <row r="63" spans="1:7" ht="24.75" customHeight="1">
      <c r="A63" s="261" t="s">
        <v>191</v>
      </c>
      <c r="B63" s="177" t="s">
        <v>192</v>
      </c>
      <c r="C63" s="7">
        <v>2210</v>
      </c>
      <c r="D63" s="163">
        <f>12900+2400+2700</f>
        <v>18000</v>
      </c>
      <c r="E63" s="233" t="s">
        <v>234</v>
      </c>
      <c r="F63" s="233" t="s">
        <v>51</v>
      </c>
      <c r="G63" s="264" t="s">
        <v>193</v>
      </c>
    </row>
    <row r="64" spans="1:7" ht="37.5" customHeight="1">
      <c r="A64" s="315"/>
      <c r="B64" s="103"/>
      <c r="C64" s="187"/>
      <c r="D64" s="38" t="s">
        <v>194</v>
      </c>
      <c r="E64" s="234"/>
      <c r="F64" s="234"/>
      <c r="G64" s="265"/>
    </row>
    <row r="65" spans="1:9" ht="37.5" customHeight="1">
      <c r="A65" s="256" t="s">
        <v>271</v>
      </c>
      <c r="B65" s="42" t="s">
        <v>195</v>
      </c>
      <c r="C65" s="275">
        <v>2210</v>
      </c>
      <c r="D65" s="220">
        <f>380+5000+1000+1392</f>
        <v>7772</v>
      </c>
      <c r="E65" s="233" t="s">
        <v>180</v>
      </c>
      <c r="F65" s="233" t="s">
        <v>51</v>
      </c>
      <c r="G65" s="264" t="s">
        <v>102</v>
      </c>
    </row>
    <row r="66" spans="1:9" ht="29.25" customHeight="1">
      <c r="A66" s="246"/>
      <c r="B66" s="43"/>
      <c r="C66" s="251"/>
      <c r="D66" s="38" t="s">
        <v>272</v>
      </c>
      <c r="E66" s="234"/>
      <c r="F66" s="234"/>
      <c r="G66" s="265"/>
    </row>
    <row r="67" spans="1:9" ht="29.25" customHeight="1">
      <c r="A67" s="15" t="s">
        <v>21</v>
      </c>
      <c r="B67" s="16"/>
      <c r="C67" s="17"/>
      <c r="D67" s="18">
        <f>D37+D39+D43+D45+D47+D49+D51+D53+D55+D57+D59+D61+D63+D65+D41</f>
        <v>1220000</v>
      </c>
      <c r="E67" s="19"/>
      <c r="F67" s="19"/>
      <c r="G67" s="19"/>
      <c r="H67" s="154">
        <f>D67+[1]Лист1!$D$30</f>
        <v>1220000</v>
      </c>
      <c r="I67" s="141">
        <v>1220000</v>
      </c>
    </row>
    <row r="68" spans="1:9" ht="39" hidden="1" customHeight="1">
      <c r="A68" s="257" t="s">
        <v>82</v>
      </c>
      <c r="B68" s="28" t="s">
        <v>25</v>
      </c>
      <c r="C68" s="48">
        <v>2240</v>
      </c>
      <c r="D68" s="59">
        <v>0</v>
      </c>
      <c r="E68" s="32" t="s">
        <v>22</v>
      </c>
      <c r="F68" s="34" t="s">
        <v>40</v>
      </c>
      <c r="G68" s="36" t="s">
        <v>20</v>
      </c>
    </row>
    <row r="69" spans="1:9" ht="62.25" hidden="1" customHeight="1">
      <c r="A69" s="258"/>
      <c r="B69" s="29"/>
      <c r="C69" s="49"/>
      <c r="D69" s="38" t="s">
        <v>45</v>
      </c>
      <c r="E69" s="33"/>
      <c r="F69" s="35"/>
      <c r="G69" s="37"/>
    </row>
    <row r="70" spans="1:9" ht="49.5" hidden="1" customHeight="1">
      <c r="A70" s="54" t="s">
        <v>80</v>
      </c>
      <c r="B70" s="28" t="s">
        <v>25</v>
      </c>
      <c r="C70" s="48">
        <v>2240</v>
      </c>
      <c r="D70" s="59">
        <v>0</v>
      </c>
      <c r="E70" s="45" t="s">
        <v>22</v>
      </c>
      <c r="F70" s="46" t="s">
        <v>40</v>
      </c>
      <c r="G70" s="36" t="s">
        <v>20</v>
      </c>
    </row>
    <row r="71" spans="1:9" ht="53.25" hidden="1" customHeight="1">
      <c r="A71" s="54" t="s">
        <v>81</v>
      </c>
      <c r="B71" s="29"/>
      <c r="C71" s="50"/>
      <c r="D71" s="38" t="s">
        <v>44</v>
      </c>
      <c r="E71" s="45"/>
      <c r="F71" s="46"/>
      <c r="G71" s="47"/>
    </row>
    <row r="72" spans="1:9" ht="42" hidden="1" customHeight="1">
      <c r="A72" s="55" t="s">
        <v>46</v>
      </c>
      <c r="B72" s="28" t="s">
        <v>33</v>
      </c>
      <c r="C72" s="273">
        <v>2240</v>
      </c>
      <c r="D72" s="59">
        <v>0</v>
      </c>
      <c r="E72" s="241" t="s">
        <v>22</v>
      </c>
      <c r="F72" s="269" t="s">
        <v>40</v>
      </c>
      <c r="G72" s="266" t="s">
        <v>20</v>
      </c>
    </row>
    <row r="73" spans="1:9" ht="49.5" hidden="1" customHeight="1">
      <c r="A73" s="56"/>
      <c r="B73" s="29"/>
      <c r="C73" s="274"/>
      <c r="D73" s="14" t="s">
        <v>32</v>
      </c>
      <c r="E73" s="242"/>
      <c r="F73" s="270"/>
      <c r="G73" s="267"/>
    </row>
    <row r="74" spans="1:9" ht="49.5" hidden="1" customHeight="1">
      <c r="A74" s="57" t="s">
        <v>47</v>
      </c>
      <c r="B74" s="28" t="s">
        <v>33</v>
      </c>
      <c r="C74" s="120">
        <v>2240</v>
      </c>
      <c r="D74" s="58">
        <v>0</v>
      </c>
      <c r="E74" s="45" t="s">
        <v>22</v>
      </c>
      <c r="F74" s="53" t="s">
        <v>40</v>
      </c>
      <c r="G74" s="47" t="s">
        <v>20</v>
      </c>
    </row>
    <row r="75" spans="1:9" ht="49.5" hidden="1" customHeight="1">
      <c r="A75" s="57"/>
      <c r="B75" s="52"/>
      <c r="C75" s="120"/>
      <c r="D75" s="14" t="s">
        <v>48</v>
      </c>
      <c r="E75" s="45"/>
      <c r="F75" s="53"/>
      <c r="G75" s="47"/>
    </row>
    <row r="76" spans="1:9" ht="39" customHeight="1">
      <c r="A76" s="24" t="s">
        <v>34</v>
      </c>
      <c r="B76" s="28" t="s">
        <v>25</v>
      </c>
      <c r="C76" s="237">
        <v>2240</v>
      </c>
      <c r="D76" s="116">
        <f>1520000</f>
        <v>1520000</v>
      </c>
      <c r="E76" s="241" t="s">
        <v>22</v>
      </c>
      <c r="F76" s="243" t="s">
        <v>51</v>
      </c>
      <c r="G76" s="264" t="s">
        <v>113</v>
      </c>
    </row>
    <row r="77" spans="1:9" ht="28.5" customHeight="1">
      <c r="A77" s="25"/>
      <c r="B77" s="29"/>
      <c r="C77" s="238"/>
      <c r="D77" s="128" t="s">
        <v>112</v>
      </c>
      <c r="E77" s="242"/>
      <c r="F77" s="244"/>
      <c r="G77" s="265"/>
    </row>
    <row r="78" spans="1:9" ht="49.5" customHeight="1">
      <c r="A78" s="252" t="s">
        <v>37</v>
      </c>
      <c r="B78" s="28" t="s">
        <v>36</v>
      </c>
      <c r="C78" s="237">
        <v>2240</v>
      </c>
      <c r="D78" s="116">
        <v>7000000</v>
      </c>
      <c r="E78" s="241" t="s">
        <v>22</v>
      </c>
      <c r="F78" s="269" t="s">
        <v>221</v>
      </c>
      <c r="G78" s="318" t="s">
        <v>174</v>
      </c>
    </row>
    <row r="79" spans="1:9" ht="30" customHeight="1">
      <c r="A79" s="253"/>
      <c r="B79" s="117"/>
      <c r="C79" s="238"/>
      <c r="D79" s="38" t="s">
        <v>35</v>
      </c>
      <c r="E79" s="242"/>
      <c r="F79" s="270"/>
      <c r="G79" s="319"/>
    </row>
    <row r="80" spans="1:9" ht="50.25" customHeight="1">
      <c r="A80" s="24" t="s">
        <v>52</v>
      </c>
      <c r="B80" s="28" t="s">
        <v>49</v>
      </c>
      <c r="C80" s="237">
        <v>2240</v>
      </c>
      <c r="D80" s="164">
        <v>165282.96</v>
      </c>
      <c r="E80" s="243" t="s">
        <v>50</v>
      </c>
      <c r="F80" s="269" t="s">
        <v>51</v>
      </c>
      <c r="G80" s="36" t="s">
        <v>89</v>
      </c>
    </row>
    <row r="81" spans="1:7" ht="39" customHeight="1">
      <c r="A81" s="25"/>
      <c r="B81" s="29"/>
      <c r="C81" s="238"/>
      <c r="D81" s="128" t="s">
        <v>111</v>
      </c>
      <c r="E81" s="244"/>
      <c r="F81" s="270"/>
      <c r="G81" s="37"/>
    </row>
    <row r="82" spans="1:7" ht="51" customHeight="1">
      <c r="A82" s="24" t="s">
        <v>132</v>
      </c>
      <c r="B82" s="28" t="s">
        <v>133</v>
      </c>
      <c r="C82" s="239">
        <v>2240</v>
      </c>
      <c r="D82" s="116">
        <v>103000</v>
      </c>
      <c r="E82" s="241" t="s">
        <v>134</v>
      </c>
      <c r="F82" s="269" t="s">
        <v>51</v>
      </c>
      <c r="G82" s="158" t="s">
        <v>89</v>
      </c>
    </row>
    <row r="83" spans="1:7" ht="27" customHeight="1">
      <c r="A83" s="25"/>
      <c r="B83" s="29"/>
      <c r="C83" s="240"/>
      <c r="D83" s="38" t="s">
        <v>135</v>
      </c>
      <c r="E83" s="242"/>
      <c r="F83" s="270"/>
      <c r="G83" s="159"/>
    </row>
    <row r="84" spans="1:7" ht="50.25" hidden="1" customHeight="1">
      <c r="A84" s="51" t="s">
        <v>55</v>
      </c>
      <c r="B84" s="28" t="s">
        <v>114</v>
      </c>
      <c r="C84" s="134">
        <v>2240</v>
      </c>
      <c r="D84" s="116">
        <v>0</v>
      </c>
      <c r="E84" s="127" t="s">
        <v>22</v>
      </c>
      <c r="F84" s="60" t="s">
        <v>51</v>
      </c>
      <c r="G84" s="266" t="s">
        <v>89</v>
      </c>
    </row>
    <row r="85" spans="1:7" ht="30.75" hidden="1" customHeight="1">
      <c r="A85" s="25"/>
      <c r="B85" s="29"/>
      <c r="C85" s="114"/>
      <c r="D85" s="14" t="s">
        <v>56</v>
      </c>
      <c r="E85" s="41"/>
      <c r="F85" s="40"/>
      <c r="G85" s="267"/>
    </row>
    <row r="86" spans="1:7" ht="30.75" customHeight="1">
      <c r="A86" s="24" t="s">
        <v>140</v>
      </c>
      <c r="B86" s="28" t="s">
        <v>136</v>
      </c>
      <c r="C86" s="239">
        <v>2240</v>
      </c>
      <c r="D86" s="116">
        <f>21182.4</f>
        <v>21182.400000000001</v>
      </c>
      <c r="E86" s="241" t="s">
        <v>50</v>
      </c>
      <c r="F86" s="233" t="s">
        <v>51</v>
      </c>
      <c r="G86" s="266" t="s">
        <v>102</v>
      </c>
    </row>
    <row r="87" spans="1:7" ht="30.75" customHeight="1">
      <c r="A87" s="25" t="s">
        <v>138</v>
      </c>
      <c r="B87" s="29"/>
      <c r="C87" s="240"/>
      <c r="D87" s="38" t="s">
        <v>139</v>
      </c>
      <c r="E87" s="242"/>
      <c r="F87" s="234"/>
      <c r="G87" s="267"/>
    </row>
    <row r="88" spans="1:7" ht="30.75" customHeight="1">
      <c r="A88" s="24" t="s">
        <v>141</v>
      </c>
      <c r="B88" s="248" t="s">
        <v>136</v>
      </c>
      <c r="C88" s="239">
        <v>2240</v>
      </c>
      <c r="D88" s="163">
        <f>28598.4</f>
        <v>28598.400000000001</v>
      </c>
      <c r="E88" s="241" t="s">
        <v>50</v>
      </c>
      <c r="F88" s="233" t="s">
        <v>51</v>
      </c>
      <c r="G88" s="266" t="s">
        <v>142</v>
      </c>
    </row>
    <row r="89" spans="1:7" ht="36.75" customHeight="1">
      <c r="A89" s="25"/>
      <c r="B89" s="249"/>
      <c r="C89" s="240"/>
      <c r="D89" s="38" t="s">
        <v>143</v>
      </c>
      <c r="E89" s="242"/>
      <c r="F89" s="234"/>
      <c r="G89" s="267"/>
    </row>
    <row r="90" spans="1:7" ht="38.25" customHeight="1">
      <c r="A90" s="24" t="s">
        <v>144</v>
      </c>
      <c r="B90" s="28" t="s">
        <v>136</v>
      </c>
      <c r="C90" s="239">
        <v>2240</v>
      </c>
      <c r="D90" s="163">
        <f>1152</f>
        <v>1152</v>
      </c>
      <c r="E90" s="241" t="s">
        <v>50</v>
      </c>
      <c r="F90" s="233" t="s">
        <v>51</v>
      </c>
      <c r="G90" s="264" t="s">
        <v>89</v>
      </c>
    </row>
    <row r="91" spans="1:7" ht="30.75" customHeight="1">
      <c r="A91" s="25"/>
      <c r="B91" s="29"/>
      <c r="C91" s="240"/>
      <c r="D91" s="38" t="s">
        <v>137</v>
      </c>
      <c r="E91" s="242"/>
      <c r="F91" s="234"/>
      <c r="G91" s="265"/>
    </row>
    <row r="92" spans="1:7" ht="39.75" customHeight="1">
      <c r="A92" s="51" t="s">
        <v>58</v>
      </c>
      <c r="B92" s="28" t="s">
        <v>57</v>
      </c>
      <c r="C92" s="134">
        <v>2240</v>
      </c>
      <c r="D92" s="116">
        <f>21896032.48-197750-2471060</f>
        <v>19227222.48</v>
      </c>
      <c r="E92" s="45" t="s">
        <v>50</v>
      </c>
      <c r="F92" s="235" t="s">
        <v>51</v>
      </c>
      <c r="G92" s="266" t="s">
        <v>89</v>
      </c>
    </row>
    <row r="93" spans="1:7" ht="42" customHeight="1">
      <c r="A93" s="25"/>
      <c r="B93" s="29"/>
      <c r="C93" s="114"/>
      <c r="D93" s="128" t="s">
        <v>242</v>
      </c>
      <c r="E93" s="41"/>
      <c r="F93" s="268"/>
      <c r="G93" s="267"/>
    </row>
    <row r="94" spans="1:7" ht="39" customHeight="1">
      <c r="A94" s="51" t="s">
        <v>59</v>
      </c>
      <c r="B94" s="28" t="s">
        <v>60</v>
      </c>
      <c r="C94" s="120">
        <v>2240</v>
      </c>
      <c r="D94" s="116">
        <f>734400+200880</f>
        <v>935280</v>
      </c>
      <c r="E94" s="45" t="s">
        <v>50</v>
      </c>
      <c r="F94" s="268" t="s">
        <v>51</v>
      </c>
      <c r="G94" s="266" t="s">
        <v>89</v>
      </c>
    </row>
    <row r="95" spans="1:7" ht="36" customHeight="1">
      <c r="A95" s="25"/>
      <c r="B95" s="29"/>
      <c r="C95" s="121"/>
      <c r="D95" s="128" t="s">
        <v>243</v>
      </c>
      <c r="E95" s="35"/>
      <c r="F95" s="236"/>
      <c r="G95" s="267"/>
    </row>
    <row r="96" spans="1:7" ht="42" customHeight="1">
      <c r="A96" s="197" t="s">
        <v>236</v>
      </c>
      <c r="B96" s="28" t="s">
        <v>25</v>
      </c>
      <c r="C96" s="134"/>
      <c r="D96" s="204">
        <v>120060</v>
      </c>
      <c r="E96" s="127" t="s">
        <v>235</v>
      </c>
      <c r="F96" s="268" t="s">
        <v>51</v>
      </c>
      <c r="G96" s="266" t="s">
        <v>89</v>
      </c>
    </row>
    <row r="97" spans="1:7" ht="25.5" customHeight="1">
      <c r="A97" s="166"/>
      <c r="B97" s="29"/>
      <c r="C97" s="114">
        <v>2240</v>
      </c>
      <c r="D97" s="205" t="s">
        <v>237</v>
      </c>
      <c r="E97" s="202"/>
      <c r="F97" s="236"/>
      <c r="G97" s="267"/>
    </row>
    <row r="98" spans="1:7" ht="25.5" customHeight="1">
      <c r="A98" s="195" t="s">
        <v>238</v>
      </c>
      <c r="B98" s="28" t="s">
        <v>25</v>
      </c>
      <c r="C98" s="153">
        <v>2240</v>
      </c>
      <c r="D98" s="204">
        <v>240120</v>
      </c>
      <c r="E98" s="127" t="s">
        <v>235</v>
      </c>
      <c r="F98" s="268" t="s">
        <v>51</v>
      </c>
      <c r="G98" s="266" t="s">
        <v>89</v>
      </c>
    </row>
    <row r="99" spans="1:7" ht="25.5" customHeight="1">
      <c r="A99" s="166"/>
      <c r="B99" s="29"/>
      <c r="C99" s="114"/>
      <c r="D99" s="205" t="s">
        <v>239</v>
      </c>
      <c r="E99" s="202"/>
      <c r="F99" s="236"/>
      <c r="G99" s="267"/>
    </row>
    <row r="100" spans="1:7" ht="25.5" customHeight="1">
      <c r="A100" s="276" t="s">
        <v>241</v>
      </c>
      <c r="B100" s="28" t="s">
        <v>25</v>
      </c>
      <c r="C100" s="153">
        <v>2240</v>
      </c>
      <c r="D100" s="204">
        <v>1910000</v>
      </c>
      <c r="E100" s="127" t="s">
        <v>235</v>
      </c>
      <c r="F100" s="268" t="s">
        <v>51</v>
      </c>
      <c r="G100" s="266" t="s">
        <v>89</v>
      </c>
    </row>
    <row r="101" spans="1:7" ht="66.75" customHeight="1">
      <c r="A101" s="277"/>
      <c r="B101" s="29"/>
      <c r="C101" s="114"/>
      <c r="D101" s="140" t="s">
        <v>240</v>
      </c>
      <c r="E101" s="35"/>
      <c r="F101" s="236"/>
      <c r="G101" s="267"/>
    </row>
    <row r="102" spans="1:7" ht="47.25" customHeight="1">
      <c r="A102" s="156" t="s">
        <v>130</v>
      </c>
      <c r="B102" s="52" t="s">
        <v>60</v>
      </c>
      <c r="C102" s="134">
        <v>2240</v>
      </c>
      <c r="D102" s="203">
        <v>6500</v>
      </c>
      <c r="E102" s="45" t="s">
        <v>234</v>
      </c>
      <c r="F102" s="243" t="s">
        <v>40</v>
      </c>
      <c r="G102" s="264" t="s">
        <v>89</v>
      </c>
    </row>
    <row r="103" spans="1:7" ht="32.25" customHeight="1">
      <c r="A103" s="156"/>
      <c r="B103" s="52"/>
      <c r="C103" s="157"/>
      <c r="D103" s="38" t="s">
        <v>131</v>
      </c>
      <c r="E103" s="41"/>
      <c r="F103" s="244"/>
      <c r="G103" s="290"/>
    </row>
    <row r="104" spans="1:7" ht="48" hidden="1" customHeight="1">
      <c r="A104" s="55" t="s">
        <v>61</v>
      </c>
      <c r="B104" s="28" t="s">
        <v>53</v>
      </c>
      <c r="C104" s="122">
        <v>2240</v>
      </c>
      <c r="D104" s="106">
        <v>0</v>
      </c>
      <c r="E104" s="51" t="s">
        <v>22</v>
      </c>
      <c r="F104" s="44" t="s">
        <v>51</v>
      </c>
      <c r="G104" s="30" t="s">
        <v>20</v>
      </c>
    </row>
    <row r="105" spans="1:7" ht="51.75" hidden="1" customHeight="1">
      <c r="A105" s="56"/>
      <c r="B105" s="29"/>
      <c r="C105" s="121"/>
      <c r="D105" s="38" t="s">
        <v>62</v>
      </c>
      <c r="E105" s="25"/>
      <c r="F105" s="61"/>
      <c r="G105" s="13"/>
    </row>
    <row r="106" spans="1:7" ht="48" hidden="1" customHeight="1">
      <c r="A106" s="55" t="s">
        <v>63</v>
      </c>
      <c r="B106" s="28" t="s">
        <v>53</v>
      </c>
      <c r="C106" s="120">
        <v>2240</v>
      </c>
      <c r="D106" s="106">
        <v>0</v>
      </c>
      <c r="E106" s="51" t="s">
        <v>22</v>
      </c>
      <c r="F106" s="44" t="s">
        <v>51</v>
      </c>
      <c r="G106" s="30" t="s">
        <v>20</v>
      </c>
    </row>
    <row r="107" spans="1:7" ht="54" hidden="1" customHeight="1">
      <c r="A107" s="56"/>
      <c r="B107" s="29"/>
      <c r="C107" s="121"/>
      <c r="D107" s="38" t="s">
        <v>64</v>
      </c>
      <c r="E107" s="25"/>
      <c r="F107" s="61"/>
      <c r="G107" s="13"/>
    </row>
    <row r="108" spans="1:7" ht="54" hidden="1" customHeight="1">
      <c r="A108" s="55" t="s">
        <v>78</v>
      </c>
      <c r="B108" s="28" t="s">
        <v>53</v>
      </c>
      <c r="C108" s="120">
        <v>2240</v>
      </c>
      <c r="D108" s="106">
        <v>0</v>
      </c>
      <c r="E108" s="51" t="s">
        <v>22</v>
      </c>
      <c r="F108" s="44" t="s">
        <v>51</v>
      </c>
      <c r="G108" s="30" t="s">
        <v>20</v>
      </c>
    </row>
    <row r="109" spans="1:7" ht="54" hidden="1" customHeight="1">
      <c r="A109" s="57"/>
      <c r="B109" s="52"/>
      <c r="C109" s="120"/>
      <c r="D109" s="38" t="s">
        <v>64</v>
      </c>
      <c r="E109" s="51"/>
      <c r="F109" s="44"/>
      <c r="G109" s="65"/>
    </row>
    <row r="110" spans="1:7" ht="55.5" hidden="1" customHeight="1">
      <c r="A110" s="55" t="s">
        <v>66</v>
      </c>
      <c r="B110" s="28" t="s">
        <v>65</v>
      </c>
      <c r="C110" s="122">
        <v>2240</v>
      </c>
      <c r="D110" s="106">
        <v>0</v>
      </c>
      <c r="E110" s="24" t="s">
        <v>22</v>
      </c>
      <c r="F110" s="34" t="s">
        <v>54</v>
      </c>
      <c r="G110" s="264" t="s">
        <v>89</v>
      </c>
    </row>
    <row r="111" spans="1:7" ht="22.5" hidden="1" customHeight="1">
      <c r="A111" s="56"/>
      <c r="B111" s="29"/>
      <c r="C111" s="132"/>
      <c r="D111" s="128" t="s">
        <v>67</v>
      </c>
      <c r="E111" s="25"/>
      <c r="F111" s="35"/>
      <c r="G111" s="265"/>
    </row>
    <row r="112" spans="1:7" ht="54" customHeight="1">
      <c r="A112" s="320" t="s">
        <v>127</v>
      </c>
      <c r="B112" s="28" t="s">
        <v>57</v>
      </c>
      <c r="C112" s="153">
        <v>2240</v>
      </c>
      <c r="D112" s="106">
        <v>1500</v>
      </c>
      <c r="E112" s="241" t="s">
        <v>129</v>
      </c>
      <c r="F112" s="243" t="s">
        <v>51</v>
      </c>
      <c r="G112" s="264" t="s">
        <v>89</v>
      </c>
    </row>
    <row r="113" spans="1:7" ht="29.25" customHeight="1">
      <c r="A113" s="321"/>
      <c r="B113" s="29"/>
      <c r="C113" s="155"/>
      <c r="D113" s="64" t="s">
        <v>128</v>
      </c>
      <c r="E113" s="242"/>
      <c r="F113" s="244"/>
      <c r="G113" s="290"/>
    </row>
    <row r="114" spans="1:7" ht="41.25" customHeight="1">
      <c r="A114" s="118" t="s">
        <v>79</v>
      </c>
      <c r="B114" s="28" t="s">
        <v>57</v>
      </c>
      <c r="C114" s="120">
        <v>2240</v>
      </c>
      <c r="D114" s="106">
        <v>200000</v>
      </c>
      <c r="E114" s="45" t="s">
        <v>50</v>
      </c>
      <c r="F114" s="243" t="s">
        <v>51</v>
      </c>
      <c r="G114" s="264" t="s">
        <v>89</v>
      </c>
    </row>
    <row r="115" spans="1:7" ht="26.25" customHeight="1">
      <c r="A115" s="118"/>
      <c r="B115" s="52"/>
      <c r="C115" s="133"/>
      <c r="D115" s="38" t="s">
        <v>110</v>
      </c>
      <c r="E115" s="41"/>
      <c r="F115" s="244"/>
      <c r="G115" s="290"/>
    </row>
    <row r="116" spans="1:7" ht="61.5" customHeight="1">
      <c r="A116" s="24" t="s">
        <v>211</v>
      </c>
      <c r="B116" s="28" t="s">
        <v>57</v>
      </c>
      <c r="C116" s="122">
        <v>2240</v>
      </c>
      <c r="D116" s="106">
        <v>496535.76</v>
      </c>
      <c r="E116" s="45" t="s">
        <v>50</v>
      </c>
      <c r="F116" s="243" t="s">
        <v>51</v>
      </c>
      <c r="G116" s="264" t="s">
        <v>89</v>
      </c>
    </row>
    <row r="117" spans="1:7" ht="37.5" customHeight="1">
      <c r="A117" s="25"/>
      <c r="B117" s="29"/>
      <c r="C117" s="62"/>
      <c r="D117" s="119" t="s">
        <v>109</v>
      </c>
      <c r="E117" s="41"/>
      <c r="F117" s="244"/>
      <c r="G117" s="290"/>
    </row>
    <row r="118" spans="1:7" ht="54" customHeight="1">
      <c r="A118" s="324" t="s">
        <v>220</v>
      </c>
      <c r="B118" s="28" t="s">
        <v>201</v>
      </c>
      <c r="C118" s="271">
        <v>2240</v>
      </c>
      <c r="D118" s="163">
        <v>4836</v>
      </c>
      <c r="E118" s="241" t="s">
        <v>198</v>
      </c>
      <c r="F118" s="233" t="s">
        <v>51</v>
      </c>
      <c r="G118" s="266" t="s">
        <v>102</v>
      </c>
    </row>
    <row r="119" spans="1:7" ht="38.25" customHeight="1">
      <c r="A119" s="325"/>
      <c r="B119" s="29"/>
      <c r="C119" s="272"/>
      <c r="D119" s="38" t="s">
        <v>202</v>
      </c>
      <c r="E119" s="242"/>
      <c r="F119" s="234"/>
      <c r="G119" s="267"/>
    </row>
    <row r="120" spans="1:7" ht="33.75" customHeight="1">
      <c r="A120" s="194" t="s">
        <v>224</v>
      </c>
      <c r="B120" s="28" t="s">
        <v>201</v>
      </c>
      <c r="C120" s="271">
        <v>2240</v>
      </c>
      <c r="D120" s="163">
        <v>1200</v>
      </c>
      <c r="E120" s="241" t="s">
        <v>198</v>
      </c>
      <c r="F120" s="233" t="s">
        <v>51</v>
      </c>
      <c r="G120" s="266" t="s">
        <v>89</v>
      </c>
    </row>
    <row r="121" spans="1:7" ht="29.25" customHeight="1">
      <c r="A121" s="166"/>
      <c r="B121" s="29"/>
      <c r="C121" s="272"/>
      <c r="D121" s="128" t="s">
        <v>203</v>
      </c>
      <c r="E121" s="242"/>
      <c r="F121" s="234"/>
      <c r="G121" s="267"/>
    </row>
    <row r="122" spans="1:7" ht="29.25" customHeight="1">
      <c r="A122" s="195" t="s">
        <v>204</v>
      </c>
      <c r="B122" s="196" t="s">
        <v>205</v>
      </c>
      <c r="C122" s="237">
        <v>2240</v>
      </c>
      <c r="D122" s="163">
        <v>197000</v>
      </c>
      <c r="E122" s="241" t="s">
        <v>233</v>
      </c>
      <c r="F122" s="233" t="s">
        <v>40</v>
      </c>
      <c r="G122" s="266" t="s">
        <v>89</v>
      </c>
    </row>
    <row r="123" spans="1:7" ht="29.25" customHeight="1">
      <c r="A123" s="166"/>
      <c r="B123" s="29"/>
      <c r="C123" s="238"/>
      <c r="D123" s="38" t="s">
        <v>206</v>
      </c>
      <c r="E123" s="242"/>
      <c r="F123" s="234"/>
      <c r="G123" s="267"/>
    </row>
    <row r="124" spans="1:7" ht="49.5" customHeight="1">
      <c r="A124" s="51" t="s">
        <v>55</v>
      </c>
      <c r="B124" s="28" t="s">
        <v>114</v>
      </c>
      <c r="C124" s="134">
        <v>2240</v>
      </c>
      <c r="D124" s="116">
        <v>3180</v>
      </c>
      <c r="E124" s="241" t="s">
        <v>198</v>
      </c>
      <c r="F124" s="60" t="s">
        <v>51</v>
      </c>
      <c r="G124" s="266" t="s">
        <v>89</v>
      </c>
    </row>
    <row r="125" spans="1:7" ht="29.25" customHeight="1">
      <c r="A125" s="25"/>
      <c r="B125" s="29"/>
      <c r="C125" s="114"/>
      <c r="D125" s="38" t="s">
        <v>56</v>
      </c>
      <c r="E125" s="242"/>
      <c r="F125" s="40"/>
      <c r="G125" s="267"/>
    </row>
    <row r="126" spans="1:7" ht="47.25" customHeight="1">
      <c r="A126" s="197" t="s">
        <v>207</v>
      </c>
      <c r="B126" s="198" t="s">
        <v>208</v>
      </c>
      <c r="C126" s="153">
        <v>2240</v>
      </c>
      <c r="D126" s="184">
        <v>5000</v>
      </c>
      <c r="E126" s="241" t="s">
        <v>198</v>
      </c>
      <c r="F126" s="233" t="s">
        <v>54</v>
      </c>
      <c r="G126" s="266" t="s">
        <v>89</v>
      </c>
    </row>
    <row r="127" spans="1:7" ht="29.25" customHeight="1">
      <c r="A127" s="197"/>
      <c r="B127" s="199"/>
      <c r="C127" s="114"/>
      <c r="D127" s="38" t="s">
        <v>209</v>
      </c>
      <c r="E127" s="242"/>
      <c r="F127" s="234"/>
      <c r="G127" s="267"/>
    </row>
    <row r="128" spans="1:7" ht="29.25" customHeight="1">
      <c r="A128" s="83" t="s">
        <v>66</v>
      </c>
      <c r="B128" s="28" t="s">
        <v>65</v>
      </c>
      <c r="C128" s="193">
        <v>2240</v>
      </c>
      <c r="D128" s="106">
        <f>23000+103500+70000+1250</f>
        <v>197750</v>
      </c>
      <c r="E128" s="169" t="s">
        <v>180</v>
      </c>
      <c r="F128" s="34" t="s">
        <v>40</v>
      </c>
      <c r="G128" s="264" t="s">
        <v>89</v>
      </c>
    </row>
    <row r="129" spans="1:12" ht="29.25" customHeight="1">
      <c r="A129" s="61"/>
      <c r="B129" s="29"/>
      <c r="C129" s="200"/>
      <c r="D129" s="119" t="s">
        <v>210</v>
      </c>
      <c r="E129" s="41"/>
      <c r="F129" s="35"/>
      <c r="G129" s="265"/>
    </row>
    <row r="130" spans="1:12" ht="54.75" hidden="1" customHeight="1">
      <c r="A130" s="252" t="s">
        <v>254</v>
      </c>
      <c r="B130" s="218" t="s">
        <v>255</v>
      </c>
      <c r="C130" s="237">
        <v>2240</v>
      </c>
      <c r="D130" s="112">
        <v>0</v>
      </c>
      <c r="E130" s="233" t="s">
        <v>225</v>
      </c>
      <c r="F130" s="235" t="s">
        <v>250</v>
      </c>
      <c r="G130" s="210" t="s">
        <v>249</v>
      </c>
    </row>
    <row r="131" spans="1:12" ht="29.25" hidden="1" customHeight="1">
      <c r="A131" s="253"/>
      <c r="B131" s="212"/>
      <c r="C131" s="238"/>
      <c r="D131" s="140" t="s">
        <v>251</v>
      </c>
      <c r="E131" s="234"/>
      <c r="F131" s="236"/>
      <c r="G131" s="211"/>
    </row>
    <row r="132" spans="1:12" ht="27" customHeight="1">
      <c r="A132" s="63" t="s">
        <v>24</v>
      </c>
      <c r="B132" s="23"/>
      <c r="C132" s="20"/>
      <c r="D132" s="21">
        <f>D76+D78+D80+D82+D86+D88+D90+D92+D94+D102+D112+D114+D116+D118+D120+D122+D124+D126+D128+D96+D98+D100+D130</f>
        <v>32385400.000000004</v>
      </c>
      <c r="E132" s="20"/>
      <c r="F132" s="20"/>
      <c r="G132" s="20"/>
      <c r="H132" s="154">
        <f>D132+[1]Лист1!$D$55</f>
        <v>32385400.000000004</v>
      </c>
      <c r="I132" s="141">
        <v>32385400</v>
      </c>
      <c r="L132" s="215" t="s">
        <v>264</v>
      </c>
    </row>
    <row r="133" spans="1:12" ht="27" customHeight="1">
      <c r="A133" s="105" t="s">
        <v>212</v>
      </c>
      <c r="B133" s="309" t="s">
        <v>68</v>
      </c>
      <c r="C133" s="269">
        <v>3110</v>
      </c>
      <c r="D133" s="106">
        <v>6453000</v>
      </c>
      <c r="E133" s="243" t="s">
        <v>225</v>
      </c>
      <c r="F133" s="243" t="s">
        <v>222</v>
      </c>
      <c r="G133" s="264" t="s">
        <v>89</v>
      </c>
      <c r="H133" s="154"/>
      <c r="I133" s="141"/>
    </row>
    <row r="134" spans="1:12" ht="27" customHeight="1">
      <c r="A134" s="201"/>
      <c r="B134" s="310"/>
      <c r="C134" s="312"/>
      <c r="D134" s="129" t="s">
        <v>70</v>
      </c>
      <c r="E134" s="247"/>
      <c r="F134" s="247"/>
      <c r="G134" s="290"/>
      <c r="H134" s="154"/>
      <c r="I134" s="141"/>
    </row>
    <row r="135" spans="1:12" ht="28.5" customHeight="1">
      <c r="A135" s="105" t="s">
        <v>213</v>
      </c>
      <c r="B135" s="310"/>
      <c r="C135" s="312"/>
      <c r="D135" s="106">
        <f>3988108.95</f>
        <v>3988108.95</v>
      </c>
      <c r="E135" s="247"/>
      <c r="F135" s="247"/>
      <c r="G135" s="290"/>
    </row>
    <row r="136" spans="1:12" ht="35.25" customHeight="1">
      <c r="A136" s="107"/>
      <c r="B136" s="310"/>
      <c r="C136" s="312"/>
      <c r="D136" s="129" t="s">
        <v>108</v>
      </c>
      <c r="E136" s="247"/>
      <c r="F136" s="247"/>
      <c r="G136" s="290"/>
    </row>
    <row r="137" spans="1:12" ht="30" customHeight="1">
      <c r="A137" s="108" t="s">
        <v>214</v>
      </c>
      <c r="B137" s="310"/>
      <c r="C137" s="312"/>
      <c r="D137" s="106">
        <f>4434672</f>
        <v>4434672</v>
      </c>
      <c r="E137" s="247"/>
      <c r="F137" s="247"/>
      <c r="G137" s="290"/>
    </row>
    <row r="138" spans="1:12" ht="36.75" customHeight="1">
      <c r="A138" s="109"/>
      <c r="B138" s="310"/>
      <c r="C138" s="312"/>
      <c r="D138" s="130" t="s">
        <v>107</v>
      </c>
      <c r="E138" s="247"/>
      <c r="F138" s="247"/>
      <c r="G138" s="290"/>
    </row>
    <row r="139" spans="1:12" ht="26.25" customHeight="1">
      <c r="A139" s="108" t="s">
        <v>215</v>
      </c>
      <c r="B139" s="310"/>
      <c r="C139" s="312"/>
      <c r="D139" s="106">
        <v>13601246.4</v>
      </c>
      <c r="E139" s="247"/>
      <c r="F139" s="247"/>
      <c r="G139" s="290"/>
    </row>
    <row r="140" spans="1:12" ht="33.75" customHeight="1">
      <c r="A140" s="109"/>
      <c r="B140" s="310"/>
      <c r="C140" s="312"/>
      <c r="D140" s="130" t="s">
        <v>106</v>
      </c>
      <c r="E140" s="247"/>
      <c r="F140" s="247"/>
      <c r="G140" s="290"/>
    </row>
    <row r="141" spans="1:12" ht="26.25" customHeight="1">
      <c r="A141" s="108" t="s">
        <v>216</v>
      </c>
      <c r="B141" s="310"/>
      <c r="C141" s="312"/>
      <c r="D141" s="106">
        <f>4019652</f>
        <v>4019652</v>
      </c>
      <c r="E141" s="247"/>
      <c r="F141" s="247"/>
      <c r="G141" s="290"/>
    </row>
    <row r="142" spans="1:12" ht="34.5" customHeight="1">
      <c r="A142" s="109"/>
      <c r="B142" s="311"/>
      <c r="C142" s="270"/>
      <c r="D142" s="129" t="s">
        <v>105</v>
      </c>
      <c r="E142" s="244"/>
      <c r="F142" s="244"/>
      <c r="G142" s="265"/>
      <c r="H142" s="27">
        <f>D133+D135+D137+D139+D141</f>
        <v>32496679.350000001</v>
      </c>
    </row>
    <row r="143" spans="1:12" ht="25.5" customHeight="1">
      <c r="A143" s="110" t="s">
        <v>85</v>
      </c>
      <c r="B143" s="248" t="s">
        <v>86</v>
      </c>
      <c r="C143" s="131">
        <v>3110</v>
      </c>
      <c r="D143" s="106">
        <f>2250000+2325425+1520000</f>
        <v>6095425</v>
      </c>
      <c r="E143" s="46" t="s">
        <v>22</v>
      </c>
      <c r="F143" s="235" t="s">
        <v>54</v>
      </c>
      <c r="G143" s="264" t="s">
        <v>89</v>
      </c>
    </row>
    <row r="144" spans="1:12" ht="36" customHeight="1">
      <c r="A144" s="110"/>
      <c r="B144" s="249"/>
      <c r="C144" s="131"/>
      <c r="D144" s="128" t="s">
        <v>165</v>
      </c>
      <c r="E144" s="46" t="s">
        <v>226</v>
      </c>
      <c r="F144" s="236"/>
      <c r="G144" s="265"/>
    </row>
    <row r="145" spans="1:12" ht="21" customHeight="1">
      <c r="A145" s="105" t="s">
        <v>72</v>
      </c>
      <c r="B145" s="248" t="s">
        <v>71</v>
      </c>
      <c r="C145" s="300">
        <v>3110</v>
      </c>
      <c r="D145" s="106">
        <v>6750000</v>
      </c>
      <c r="E145" s="235" t="s">
        <v>227</v>
      </c>
      <c r="F145" s="235" t="s">
        <v>222</v>
      </c>
      <c r="G145" s="264" t="s">
        <v>89</v>
      </c>
    </row>
    <row r="146" spans="1:12" ht="28.5" customHeight="1">
      <c r="A146" s="115"/>
      <c r="B146" s="249"/>
      <c r="C146" s="301"/>
      <c r="D146" s="128" t="s">
        <v>73</v>
      </c>
      <c r="E146" s="236"/>
      <c r="F146" s="236"/>
      <c r="G146" s="265"/>
    </row>
    <row r="147" spans="1:12" ht="27" customHeight="1">
      <c r="A147" s="110" t="s">
        <v>74</v>
      </c>
      <c r="B147" s="248" t="s">
        <v>75</v>
      </c>
      <c r="C147" s="131">
        <v>3110</v>
      </c>
      <c r="D147" s="106">
        <v>3960000</v>
      </c>
      <c r="E147" s="60" t="s">
        <v>22</v>
      </c>
      <c r="F147" s="60" t="s">
        <v>54</v>
      </c>
      <c r="G147" s="264" t="s">
        <v>89</v>
      </c>
    </row>
    <row r="148" spans="1:12" ht="26.25" customHeight="1">
      <c r="A148" s="109"/>
      <c r="B148" s="249"/>
      <c r="C148" s="131"/>
      <c r="D148" s="128" t="s">
        <v>76</v>
      </c>
      <c r="E148" s="40" t="s">
        <v>226</v>
      </c>
      <c r="F148" s="40"/>
      <c r="G148" s="265"/>
    </row>
    <row r="149" spans="1:12" ht="27" customHeight="1">
      <c r="A149" s="110" t="s">
        <v>83</v>
      </c>
      <c r="B149" s="248" t="s">
        <v>77</v>
      </c>
      <c r="C149" s="86">
        <v>3110</v>
      </c>
      <c r="D149" s="106">
        <v>6128320.6500000004</v>
      </c>
      <c r="E149" s="60" t="s">
        <v>22</v>
      </c>
      <c r="F149" s="60" t="s">
        <v>54</v>
      </c>
      <c r="G149" s="264" t="s">
        <v>89</v>
      </c>
    </row>
    <row r="150" spans="1:12" ht="41.25" customHeight="1">
      <c r="A150" s="109"/>
      <c r="B150" s="249"/>
      <c r="C150" s="87"/>
      <c r="D150" s="128" t="s">
        <v>104</v>
      </c>
      <c r="E150" s="60" t="s">
        <v>226</v>
      </c>
      <c r="F150" s="60"/>
      <c r="G150" s="265"/>
    </row>
    <row r="151" spans="1:12" ht="27" customHeight="1">
      <c r="A151" s="110" t="s">
        <v>69</v>
      </c>
      <c r="B151" s="248" t="s">
        <v>86</v>
      </c>
      <c r="C151" s="131">
        <v>3110</v>
      </c>
      <c r="D151" s="106">
        <f>31500000-710000</f>
        <v>30790000</v>
      </c>
      <c r="E151" s="39" t="s">
        <v>22</v>
      </c>
      <c r="F151" s="39" t="s">
        <v>54</v>
      </c>
      <c r="G151" s="264" t="s">
        <v>89</v>
      </c>
    </row>
    <row r="152" spans="1:12" ht="26.25" customHeight="1">
      <c r="A152" s="109"/>
      <c r="B152" s="249"/>
      <c r="C152" s="206"/>
      <c r="D152" s="128" t="s">
        <v>246</v>
      </c>
      <c r="E152" s="40" t="s">
        <v>226</v>
      </c>
      <c r="F152" s="40"/>
      <c r="G152" s="265"/>
    </row>
    <row r="153" spans="1:12" ht="26.25" customHeight="1">
      <c r="A153" s="259" t="s">
        <v>276</v>
      </c>
      <c r="B153" s="248" t="s">
        <v>248</v>
      </c>
      <c r="C153" s="131">
        <v>3110</v>
      </c>
      <c r="D153" s="219">
        <v>710000</v>
      </c>
      <c r="E153" s="207" t="s">
        <v>22</v>
      </c>
      <c r="F153" s="207" t="s">
        <v>51</v>
      </c>
      <c r="G153" s="264" t="s">
        <v>89</v>
      </c>
    </row>
    <row r="154" spans="1:12" ht="26.25" customHeight="1">
      <c r="A154" s="260"/>
      <c r="B154" s="249"/>
      <c r="C154" s="206"/>
      <c r="D154" s="128" t="s">
        <v>247</v>
      </c>
      <c r="E154" s="208"/>
      <c r="F154" s="208"/>
      <c r="G154" s="265"/>
    </row>
    <row r="155" spans="1:12" ht="34.5" customHeight="1">
      <c r="A155" s="108" t="s">
        <v>218</v>
      </c>
      <c r="B155" s="248" t="s">
        <v>217</v>
      </c>
      <c r="C155" s="111">
        <v>3110</v>
      </c>
      <c r="D155" s="106">
        <v>154575</v>
      </c>
      <c r="E155" s="39" t="s">
        <v>22</v>
      </c>
      <c r="F155" s="60" t="s">
        <v>54</v>
      </c>
      <c r="G155" s="264" t="s">
        <v>89</v>
      </c>
    </row>
    <row r="156" spans="1:12" ht="42" customHeight="1">
      <c r="A156" s="109"/>
      <c r="B156" s="249"/>
      <c r="C156" s="111"/>
      <c r="D156" s="38" t="s">
        <v>166</v>
      </c>
      <c r="E156" s="60"/>
      <c r="F156" s="60"/>
      <c r="G156" s="265"/>
    </row>
    <row r="157" spans="1:12" ht="28.5" customHeight="1">
      <c r="A157" s="252" t="s">
        <v>84</v>
      </c>
      <c r="B157" s="28" t="s">
        <v>68</v>
      </c>
      <c r="C157" s="237">
        <v>3110</v>
      </c>
      <c r="D157" s="112">
        <v>12915000</v>
      </c>
      <c r="E157" s="233" t="s">
        <v>225</v>
      </c>
      <c r="F157" s="235" t="s">
        <v>54</v>
      </c>
      <c r="G157" s="7" t="s">
        <v>89</v>
      </c>
    </row>
    <row r="158" spans="1:12" ht="40.5" customHeight="1">
      <c r="A158" s="253"/>
      <c r="B158" s="113"/>
      <c r="C158" s="238"/>
      <c r="D158" s="140" t="s">
        <v>103</v>
      </c>
      <c r="E158" s="234"/>
      <c r="F158" s="236"/>
      <c r="G158" s="13"/>
    </row>
    <row r="159" spans="1:12" ht="40.5" hidden="1" customHeight="1">
      <c r="A159" s="252" t="s">
        <v>257</v>
      </c>
      <c r="B159" s="217" t="s">
        <v>268</v>
      </c>
      <c r="C159" s="237">
        <v>3110</v>
      </c>
      <c r="D159" s="112">
        <v>0</v>
      </c>
      <c r="E159" s="233" t="s">
        <v>253</v>
      </c>
      <c r="F159" s="235" t="s">
        <v>252</v>
      </c>
      <c r="G159" s="209" t="s">
        <v>249</v>
      </c>
      <c r="L159" s="216" t="s">
        <v>265</v>
      </c>
    </row>
    <row r="160" spans="1:12" ht="59.25" hidden="1" customHeight="1">
      <c r="A160" s="253"/>
      <c r="B160" s="29"/>
      <c r="C160" s="238"/>
      <c r="D160" s="140" t="s">
        <v>258</v>
      </c>
      <c r="E160" s="234"/>
      <c r="F160" s="236"/>
      <c r="G160" s="214"/>
    </row>
    <row r="161" spans="1:12" ht="40.5" hidden="1" customHeight="1">
      <c r="A161" s="252" t="s">
        <v>269</v>
      </c>
      <c r="B161" s="322" t="s">
        <v>217</v>
      </c>
      <c r="C161" s="237">
        <v>3110</v>
      </c>
      <c r="D161" s="112">
        <v>0</v>
      </c>
      <c r="E161" s="233" t="s">
        <v>253</v>
      </c>
      <c r="F161" s="235" t="s">
        <v>223</v>
      </c>
      <c r="G161" s="213" t="s">
        <v>249</v>
      </c>
      <c r="L161" s="216" t="s">
        <v>266</v>
      </c>
    </row>
    <row r="162" spans="1:12" ht="40.5" hidden="1" customHeight="1">
      <c r="A162" s="253"/>
      <c r="B162" s="323"/>
      <c r="C162" s="238"/>
      <c r="D162" s="140" t="s">
        <v>259</v>
      </c>
      <c r="E162" s="234"/>
      <c r="F162" s="236"/>
      <c r="G162" s="214"/>
    </row>
    <row r="163" spans="1:12" ht="40.5" hidden="1" customHeight="1">
      <c r="A163" s="252" t="s">
        <v>262</v>
      </c>
      <c r="B163" s="218" t="s">
        <v>256</v>
      </c>
      <c r="C163" s="237">
        <v>310</v>
      </c>
      <c r="D163" s="112">
        <v>0</v>
      </c>
      <c r="E163" s="233" t="s">
        <v>263</v>
      </c>
      <c r="F163" s="235" t="s">
        <v>261</v>
      </c>
      <c r="G163" s="213" t="s">
        <v>249</v>
      </c>
      <c r="L163" s="216" t="s">
        <v>267</v>
      </c>
    </row>
    <row r="164" spans="1:12" ht="40.5" hidden="1" customHeight="1">
      <c r="A164" s="253"/>
      <c r="B164" s="212"/>
      <c r="C164" s="238"/>
      <c r="D164" s="140" t="s">
        <v>260</v>
      </c>
      <c r="E164" s="234"/>
      <c r="F164" s="236"/>
      <c r="G164" s="13"/>
    </row>
    <row r="165" spans="1:12" ht="27.75" customHeight="1">
      <c r="A165" s="23" t="s">
        <v>23</v>
      </c>
      <c r="B165" s="22"/>
      <c r="C165" s="20"/>
      <c r="D165" s="21">
        <f>D133+D135+D137+D139++D141+D143+D145+D147+D149+D151+D153+D155+D157+D159+D161+D163</f>
        <v>100000000</v>
      </c>
      <c r="E165" s="20"/>
      <c r="F165" s="20"/>
      <c r="G165" s="20"/>
      <c r="H165" s="154">
        <f>D165</f>
        <v>100000000</v>
      </c>
      <c r="I165" s="141">
        <v>100000000</v>
      </c>
    </row>
    <row r="166" spans="1:12" ht="63.75" customHeight="1">
      <c r="A166" s="24" t="s">
        <v>146</v>
      </c>
      <c r="B166" s="42" t="s">
        <v>170</v>
      </c>
      <c r="C166" s="307">
        <v>3122</v>
      </c>
      <c r="D166" s="167">
        <v>1300000</v>
      </c>
      <c r="E166" s="233" t="s">
        <v>161</v>
      </c>
      <c r="F166" s="269" t="s">
        <v>51</v>
      </c>
      <c r="G166" s="7" t="s">
        <v>89</v>
      </c>
    </row>
    <row r="167" spans="1:12" ht="27.75" customHeight="1">
      <c r="A167" s="25"/>
      <c r="B167" s="104"/>
      <c r="C167" s="308"/>
      <c r="D167" s="152" t="s">
        <v>148</v>
      </c>
      <c r="E167" s="234"/>
      <c r="F167" s="270"/>
      <c r="G167" s="13"/>
    </row>
    <row r="168" spans="1:12" ht="51.75" customHeight="1">
      <c r="A168" s="51" t="s">
        <v>145</v>
      </c>
      <c r="B168" s="42" t="s">
        <v>172</v>
      </c>
      <c r="C168" s="111">
        <v>3122</v>
      </c>
      <c r="D168" s="167">
        <v>20650000</v>
      </c>
      <c r="E168" s="233" t="s">
        <v>22</v>
      </c>
      <c r="F168" s="53" t="s">
        <v>51</v>
      </c>
      <c r="G168" s="7" t="s">
        <v>89</v>
      </c>
    </row>
    <row r="169" spans="1:12" ht="38.25" customHeight="1">
      <c r="A169" s="151"/>
      <c r="B169" s="52"/>
      <c r="C169" s="111"/>
      <c r="D169" s="8" t="s">
        <v>149</v>
      </c>
      <c r="E169" s="234"/>
      <c r="F169" s="53"/>
      <c r="G169" s="143"/>
    </row>
    <row r="170" spans="1:12" ht="66" customHeight="1">
      <c r="A170" s="24" t="s">
        <v>147</v>
      </c>
      <c r="B170" s="42" t="s">
        <v>162</v>
      </c>
      <c r="C170" s="305">
        <v>3122</v>
      </c>
      <c r="D170" s="167">
        <v>2590000</v>
      </c>
      <c r="E170" s="233" t="s">
        <v>22</v>
      </c>
      <c r="F170" s="233" t="s">
        <v>51</v>
      </c>
      <c r="G170" s="233" t="s">
        <v>173</v>
      </c>
    </row>
    <row r="171" spans="1:12" ht="35.25" customHeight="1">
      <c r="A171" s="25"/>
      <c r="B171" s="103"/>
      <c r="C171" s="306"/>
      <c r="D171" s="152" t="s">
        <v>151</v>
      </c>
      <c r="E171" s="234"/>
      <c r="F171" s="234"/>
      <c r="G171" s="234"/>
    </row>
    <row r="172" spans="1:12" ht="53.25" customHeight="1">
      <c r="A172" s="105" t="s">
        <v>150</v>
      </c>
      <c r="B172" s="42" t="s">
        <v>163</v>
      </c>
      <c r="C172" s="305">
        <v>3122</v>
      </c>
      <c r="D172" s="167">
        <v>850000</v>
      </c>
      <c r="E172" s="233" t="s">
        <v>161</v>
      </c>
      <c r="F172" s="233" t="s">
        <v>51</v>
      </c>
      <c r="G172" s="233" t="s">
        <v>102</v>
      </c>
    </row>
    <row r="173" spans="1:12" ht="27.75" customHeight="1">
      <c r="A173" s="115"/>
      <c r="B173" s="43"/>
      <c r="C173" s="306"/>
      <c r="D173" s="152" t="s">
        <v>152</v>
      </c>
      <c r="E173" s="234"/>
      <c r="F173" s="234"/>
      <c r="G173" s="234"/>
    </row>
    <row r="174" spans="1:12" ht="82.5" customHeight="1">
      <c r="A174" s="105" t="s">
        <v>155</v>
      </c>
      <c r="B174" s="42" t="s">
        <v>228</v>
      </c>
      <c r="C174" s="305">
        <v>3122</v>
      </c>
      <c r="D174" s="167">
        <v>27000</v>
      </c>
      <c r="E174" s="233" t="s">
        <v>171</v>
      </c>
      <c r="F174" s="233" t="s">
        <v>51</v>
      </c>
      <c r="G174" s="233" t="s">
        <v>102</v>
      </c>
    </row>
    <row r="175" spans="1:12" ht="27" customHeight="1">
      <c r="A175" s="115"/>
      <c r="B175" s="103"/>
      <c r="C175" s="306"/>
      <c r="D175" s="152" t="s">
        <v>153</v>
      </c>
      <c r="E175" s="234"/>
      <c r="F175" s="234"/>
      <c r="G175" s="234"/>
    </row>
    <row r="176" spans="1:12" ht="83.25" customHeight="1">
      <c r="A176" s="105" t="s">
        <v>154</v>
      </c>
      <c r="B176" s="42" t="s">
        <v>158</v>
      </c>
      <c r="C176" s="305">
        <v>3122</v>
      </c>
      <c r="D176" s="167">
        <v>67500</v>
      </c>
      <c r="E176" s="233" t="s">
        <v>171</v>
      </c>
      <c r="F176" s="233" t="s">
        <v>51</v>
      </c>
      <c r="G176" s="233" t="s">
        <v>102</v>
      </c>
    </row>
    <row r="177" spans="1:9" ht="26.25" customHeight="1">
      <c r="A177" s="166"/>
      <c r="B177" s="103"/>
      <c r="C177" s="306"/>
      <c r="D177" s="152" t="s">
        <v>157</v>
      </c>
      <c r="E177" s="234"/>
      <c r="F177" s="234"/>
      <c r="G177" s="234"/>
    </row>
    <row r="178" spans="1:9" ht="64.5" customHeight="1">
      <c r="A178" s="105" t="s">
        <v>159</v>
      </c>
      <c r="B178" s="42" t="s">
        <v>160</v>
      </c>
      <c r="C178" s="305">
        <v>3122</v>
      </c>
      <c r="D178" s="167">
        <v>15500</v>
      </c>
      <c r="E178" s="233" t="s">
        <v>161</v>
      </c>
      <c r="F178" s="233" t="s">
        <v>51</v>
      </c>
      <c r="G178" s="233" t="s">
        <v>102</v>
      </c>
    </row>
    <row r="179" spans="1:9" ht="30.75" customHeight="1">
      <c r="A179" s="166"/>
      <c r="B179" s="103"/>
      <c r="C179" s="306"/>
      <c r="D179" s="152" t="s">
        <v>156</v>
      </c>
      <c r="E179" s="234"/>
      <c r="F179" s="234"/>
      <c r="G179" s="234"/>
    </row>
    <row r="180" spans="1:9" ht="35.25" customHeight="1">
      <c r="A180" s="102" t="s">
        <v>101</v>
      </c>
      <c r="B180" s="101"/>
      <c r="C180" s="100"/>
      <c r="D180" s="82">
        <f>D166+D168+D170+D172+D174+D176+D178</f>
        <v>25500000</v>
      </c>
      <c r="E180" s="100"/>
      <c r="F180" s="100"/>
      <c r="G180" s="100"/>
      <c r="H180" s="160">
        <f>D180</f>
        <v>25500000</v>
      </c>
      <c r="I180" s="141">
        <v>25500000</v>
      </c>
    </row>
    <row r="181" spans="1:9" ht="50.25" customHeight="1">
      <c r="A181" s="314" t="s">
        <v>6</v>
      </c>
      <c r="B181" s="314"/>
      <c r="C181" s="314"/>
      <c r="D181" s="314"/>
      <c r="E181" s="314"/>
      <c r="F181" s="314"/>
      <c r="G181" s="314"/>
    </row>
    <row r="182" spans="1:9" ht="27" customHeight="1">
      <c r="A182" s="313" t="s">
        <v>8</v>
      </c>
      <c r="B182" s="2"/>
      <c r="C182" s="3" t="s">
        <v>1</v>
      </c>
      <c r="D182" s="317" t="s">
        <v>26</v>
      </c>
      <c r="E182" s="317"/>
      <c r="F182" s="317"/>
      <c r="G182" s="317"/>
    </row>
    <row r="183" spans="1:9" ht="25.5" customHeight="1">
      <c r="A183" s="313"/>
      <c r="B183" s="2"/>
      <c r="C183" s="1" t="s">
        <v>2</v>
      </c>
      <c r="D183" s="316" t="s">
        <v>3</v>
      </c>
      <c r="E183" s="316"/>
      <c r="F183" s="316"/>
      <c r="G183" s="316"/>
    </row>
    <row r="184" spans="1:9" ht="15.75">
      <c r="A184" s="4"/>
      <c r="B184" s="4"/>
      <c r="C184" s="2" t="s">
        <v>4</v>
      </c>
      <c r="D184" s="4"/>
    </row>
    <row r="185" spans="1:9" ht="30" customHeight="1">
      <c r="A185" s="313" t="s">
        <v>7</v>
      </c>
      <c r="B185" s="2"/>
      <c r="C185" s="3" t="s">
        <v>1</v>
      </c>
      <c r="D185" s="317" t="s">
        <v>27</v>
      </c>
      <c r="E185" s="317"/>
      <c r="F185" s="317"/>
      <c r="G185" s="317"/>
    </row>
    <row r="186" spans="1:9" ht="12.75" customHeight="1">
      <c r="A186" s="313"/>
      <c r="B186" s="2"/>
      <c r="C186" s="1" t="s">
        <v>2</v>
      </c>
      <c r="D186" s="316" t="s">
        <v>3</v>
      </c>
      <c r="E186" s="316"/>
      <c r="F186" s="316"/>
      <c r="G186" s="316"/>
    </row>
    <row r="187" spans="1:9" ht="12.75" customHeight="1">
      <c r="A187" s="2"/>
      <c r="B187" s="2"/>
      <c r="C187" s="1"/>
      <c r="D187" s="26"/>
      <c r="E187" s="26"/>
      <c r="F187" s="26"/>
      <c r="G187" s="26"/>
    </row>
    <row r="188" spans="1:9">
      <c r="D188" s="27">
        <f>D14+D19+D30+D33+D36+D67+D132+D165+D180</f>
        <v>169163900</v>
      </c>
      <c r="H188" s="141">
        <f>D188+[1]Лист1!$E$87</f>
        <v>169163900</v>
      </c>
    </row>
  </sheetData>
  <mergeCells count="229">
    <mergeCell ref="A112:A113"/>
    <mergeCell ref="G118:G119"/>
    <mergeCell ref="A130:A131"/>
    <mergeCell ref="C130:C131"/>
    <mergeCell ref="E130:E131"/>
    <mergeCell ref="A161:A162"/>
    <mergeCell ref="B161:B162"/>
    <mergeCell ref="E163:E164"/>
    <mergeCell ref="F161:F162"/>
    <mergeCell ref="C163:C164"/>
    <mergeCell ref="F163:F164"/>
    <mergeCell ref="A163:A164"/>
    <mergeCell ref="G120:G121"/>
    <mergeCell ref="G122:G123"/>
    <mergeCell ref="G149:G150"/>
    <mergeCell ref="G151:G152"/>
    <mergeCell ref="A159:A160"/>
    <mergeCell ref="F159:F160"/>
    <mergeCell ref="A118:A119"/>
    <mergeCell ref="G133:G142"/>
    <mergeCell ref="E122:E123"/>
    <mergeCell ref="G126:G127"/>
    <mergeCell ref="G124:G125"/>
    <mergeCell ref="F122:F123"/>
    <mergeCell ref="E126:E127"/>
    <mergeCell ref="C122:C123"/>
    <mergeCell ref="G78:G79"/>
    <mergeCell ref="G100:G101"/>
    <mergeCell ref="G90:G91"/>
    <mergeCell ref="G86:G87"/>
    <mergeCell ref="G84:G85"/>
    <mergeCell ref="G92:G93"/>
    <mergeCell ref="G94:G95"/>
    <mergeCell ref="G114:G115"/>
    <mergeCell ref="G110:G111"/>
    <mergeCell ref="C88:C89"/>
    <mergeCell ref="C82:C83"/>
    <mergeCell ref="E90:E91"/>
    <mergeCell ref="F82:F83"/>
    <mergeCell ref="G88:G89"/>
    <mergeCell ref="F88:F89"/>
    <mergeCell ref="A185:A186"/>
    <mergeCell ref="A182:A183"/>
    <mergeCell ref="A181:G181"/>
    <mergeCell ref="A63:A64"/>
    <mergeCell ref="C120:C121"/>
    <mergeCell ref="B88:B89"/>
    <mergeCell ref="F174:F175"/>
    <mergeCell ref="F172:F173"/>
    <mergeCell ref="E172:E173"/>
    <mergeCell ref="F166:F167"/>
    <mergeCell ref="E124:E125"/>
    <mergeCell ref="C176:C177"/>
    <mergeCell ref="D186:G186"/>
    <mergeCell ref="C174:C175"/>
    <mergeCell ref="F178:F179"/>
    <mergeCell ref="D185:G185"/>
    <mergeCell ref="D183:G183"/>
    <mergeCell ref="D182:G182"/>
    <mergeCell ref="G178:G179"/>
    <mergeCell ref="A157:A158"/>
    <mergeCell ref="C172:C173"/>
    <mergeCell ref="C157:C158"/>
    <mergeCell ref="G147:G148"/>
    <mergeCell ref="F126:F127"/>
    <mergeCell ref="C166:C167"/>
    <mergeCell ref="E166:E167"/>
    <mergeCell ref="E168:E169"/>
    <mergeCell ref="E170:E171"/>
    <mergeCell ref="B151:B152"/>
    <mergeCell ref="C145:C146"/>
    <mergeCell ref="B143:B144"/>
    <mergeCell ref="B133:B142"/>
    <mergeCell ref="B155:B156"/>
    <mergeCell ref="B149:B150"/>
    <mergeCell ref="B145:B146"/>
    <mergeCell ref="B147:B148"/>
    <mergeCell ref="E145:E146"/>
    <mergeCell ref="C133:C142"/>
    <mergeCell ref="E157:E158"/>
    <mergeCell ref="C161:C162"/>
    <mergeCell ref="E161:E162"/>
    <mergeCell ref="C159:C160"/>
    <mergeCell ref="E159:E160"/>
    <mergeCell ref="E133:E142"/>
    <mergeCell ref="C178:C179"/>
    <mergeCell ref="E178:E179"/>
    <mergeCell ref="E174:E175"/>
    <mergeCell ref="G172:G173"/>
    <mergeCell ref="F176:F177"/>
    <mergeCell ref="E176:E177"/>
    <mergeCell ref="G170:G171"/>
    <mergeCell ref="G174:G175"/>
    <mergeCell ref="G176:G177"/>
    <mergeCell ref="F170:F171"/>
    <mergeCell ref="C170:C171"/>
    <mergeCell ref="F133:F142"/>
    <mergeCell ref="G155:G156"/>
    <mergeCell ref="G143:G144"/>
    <mergeCell ref="F145:F146"/>
    <mergeCell ref="F116:F117"/>
    <mergeCell ref="F118:F119"/>
    <mergeCell ref="F92:F93"/>
    <mergeCell ref="F143:F144"/>
    <mergeCell ref="F120:F121"/>
    <mergeCell ref="F100:F101"/>
    <mergeCell ref="F102:F103"/>
    <mergeCell ref="F96:F97"/>
    <mergeCell ref="F98:F99"/>
    <mergeCell ref="G96:G97"/>
    <mergeCell ref="G102:G103"/>
    <mergeCell ref="G112:G113"/>
    <mergeCell ref="G116:G117"/>
    <mergeCell ref="F130:F131"/>
    <mergeCell ref="G153:G154"/>
    <mergeCell ref="A1:G1"/>
    <mergeCell ref="A3:G3"/>
    <mergeCell ref="A5:G5"/>
    <mergeCell ref="B4:E4"/>
    <mergeCell ref="E61:E62"/>
    <mergeCell ref="E49:E50"/>
    <mergeCell ref="C39:C40"/>
    <mergeCell ref="A39:A40"/>
    <mergeCell ref="C15:C16"/>
    <mergeCell ref="F31:F32"/>
    <mergeCell ref="F28:F29"/>
    <mergeCell ref="F15:F16"/>
    <mergeCell ref="F17:F18"/>
    <mergeCell ref="E31:E32"/>
    <mergeCell ref="G15:G16"/>
    <mergeCell ref="F39:F40"/>
    <mergeCell ref="F37:F38"/>
    <mergeCell ref="F34:F35"/>
    <mergeCell ref="G49:G50"/>
    <mergeCell ref="G43:G44"/>
    <mergeCell ref="F43:F44"/>
    <mergeCell ref="G61:G62"/>
    <mergeCell ref="G17:G18"/>
    <mergeCell ref="C53:C54"/>
    <mergeCell ref="B34:B35"/>
    <mergeCell ref="C31:C32"/>
    <mergeCell ref="C17:C18"/>
    <mergeCell ref="C20:C25"/>
    <mergeCell ref="F49:F50"/>
    <mergeCell ref="E55:E56"/>
    <mergeCell ref="E28:E29"/>
    <mergeCell ref="E17:E18"/>
    <mergeCell ref="G34:G35"/>
    <mergeCell ref="G37:G38"/>
    <mergeCell ref="G39:G40"/>
    <mergeCell ref="E53:E54"/>
    <mergeCell ref="C49:C50"/>
    <mergeCell ref="G20:G25"/>
    <mergeCell ref="F20:F25"/>
    <mergeCell ref="E20:E25"/>
    <mergeCell ref="B20:B25"/>
    <mergeCell ref="G31:G32"/>
    <mergeCell ref="E15:E16"/>
    <mergeCell ref="G63:G64"/>
    <mergeCell ref="F51:F52"/>
    <mergeCell ref="G55:G56"/>
    <mergeCell ref="G51:G52"/>
    <mergeCell ref="E43:E44"/>
    <mergeCell ref="E45:E46"/>
    <mergeCell ref="F57:F58"/>
    <mergeCell ref="F61:F62"/>
    <mergeCell ref="F63:F64"/>
    <mergeCell ref="E41:E42"/>
    <mergeCell ref="F41:F42"/>
    <mergeCell ref="G41:G42"/>
    <mergeCell ref="F72:F73"/>
    <mergeCell ref="G72:G73"/>
    <mergeCell ref="E59:E60"/>
    <mergeCell ref="E65:E66"/>
    <mergeCell ref="E88:E89"/>
    <mergeCell ref="E86:E87"/>
    <mergeCell ref="E82:E83"/>
    <mergeCell ref="E78:E79"/>
    <mergeCell ref="E80:E81"/>
    <mergeCell ref="E76:E77"/>
    <mergeCell ref="E72:E73"/>
    <mergeCell ref="A153:A154"/>
    <mergeCell ref="A43:A44"/>
    <mergeCell ref="C51:C52"/>
    <mergeCell ref="A53:A54"/>
    <mergeCell ref="A49:A50"/>
    <mergeCell ref="A57:A58"/>
    <mergeCell ref="F65:F66"/>
    <mergeCell ref="G76:G77"/>
    <mergeCell ref="F76:F77"/>
    <mergeCell ref="G98:G99"/>
    <mergeCell ref="F94:F95"/>
    <mergeCell ref="F90:F91"/>
    <mergeCell ref="F78:F79"/>
    <mergeCell ref="F86:F87"/>
    <mergeCell ref="F80:F81"/>
    <mergeCell ref="C118:C119"/>
    <mergeCell ref="C72:C73"/>
    <mergeCell ref="G128:G129"/>
    <mergeCell ref="G145:G146"/>
    <mergeCell ref="C65:C66"/>
    <mergeCell ref="E63:E64"/>
    <mergeCell ref="A100:A101"/>
    <mergeCell ref="C78:C79"/>
    <mergeCell ref="G65:G66"/>
    <mergeCell ref="A2:F2"/>
    <mergeCell ref="E57:E58"/>
    <mergeCell ref="F157:F158"/>
    <mergeCell ref="C76:C77"/>
    <mergeCell ref="C80:C81"/>
    <mergeCell ref="C90:C91"/>
    <mergeCell ref="C86:C87"/>
    <mergeCell ref="E112:E113"/>
    <mergeCell ref="E120:E121"/>
    <mergeCell ref="F112:F113"/>
    <mergeCell ref="F114:F115"/>
    <mergeCell ref="E118:E119"/>
    <mergeCell ref="A37:A38"/>
    <mergeCell ref="E37:E38"/>
    <mergeCell ref="E51:E52"/>
    <mergeCell ref="B153:B154"/>
    <mergeCell ref="E34:E35"/>
    <mergeCell ref="C37:C38"/>
    <mergeCell ref="C57:C58"/>
    <mergeCell ref="A78:A79"/>
    <mergeCell ref="A55:A56"/>
    <mergeCell ref="A65:A66"/>
    <mergeCell ref="E39:E40"/>
    <mergeCell ref="A68:A69"/>
  </mergeCells>
  <phoneticPr fontId="0" type="noConversion"/>
  <pageMargins left="0.51" right="0.38" top="0.26" bottom="0.2" header="0.25" footer="0.16"/>
  <pageSetup paperSize="9" scale="60" fitToHeight="4" orientation="portrait" r:id="rId1"/>
  <rowBreaks count="3" manualBreakCount="3">
    <brk id="54" max="6" man="1"/>
    <brk id="80" max="6" man="1"/>
    <brk id="1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328" t="s">
        <v>232</v>
      </c>
      <c r="B3" s="329"/>
      <c r="C3" s="329"/>
      <c r="D3" s="329"/>
      <c r="E3" s="329"/>
      <c r="F3" s="329"/>
      <c r="G3" s="329"/>
      <c r="H3" s="329"/>
    </row>
    <row r="6" spans="1:8" ht="15.75">
      <c r="A6" s="330" t="s">
        <v>31</v>
      </c>
      <c r="B6" s="330"/>
      <c r="C6" s="327" t="s">
        <v>30</v>
      </c>
      <c r="D6" s="327"/>
    </row>
    <row r="7" spans="1:8">
      <c r="C7" s="326" t="s">
        <v>29</v>
      </c>
      <c r="D7" s="327"/>
    </row>
    <row r="8" spans="1:8">
      <c r="C8" s="31"/>
      <c r="D8" s="31"/>
    </row>
    <row r="9" spans="1:8" ht="15.75">
      <c r="A9" s="330" t="s">
        <v>229</v>
      </c>
      <c r="B9" s="330"/>
      <c r="C9" s="327" t="s">
        <v>30</v>
      </c>
      <c r="D9" s="327"/>
    </row>
    <row r="10" spans="1:8">
      <c r="C10" s="326" t="s">
        <v>29</v>
      </c>
      <c r="D10" s="327"/>
    </row>
    <row r="11" spans="1:8">
      <c r="C11" s="31"/>
      <c r="D11" s="31"/>
    </row>
    <row r="12" spans="1:8" ht="15.75">
      <c r="A12" s="330" t="s">
        <v>230</v>
      </c>
      <c r="B12" s="330"/>
      <c r="C12" s="327" t="s">
        <v>30</v>
      </c>
      <c r="D12" s="327"/>
    </row>
    <row r="13" spans="1:8">
      <c r="C13" s="326" t="s">
        <v>29</v>
      </c>
      <c r="D13" s="327"/>
    </row>
    <row r="14" spans="1:8">
      <c r="C14" s="31"/>
      <c r="D14" s="31"/>
    </row>
    <row r="15" spans="1:8" ht="15.75">
      <c r="A15" s="331" t="s">
        <v>231</v>
      </c>
      <c r="B15" s="331"/>
      <c r="C15" s="327" t="s">
        <v>30</v>
      </c>
      <c r="D15" s="327"/>
    </row>
    <row r="16" spans="1:8">
      <c r="C16" s="326" t="s">
        <v>29</v>
      </c>
      <c r="D16" s="327"/>
    </row>
    <row r="17" spans="1:4">
      <c r="C17" s="31"/>
      <c r="D17" s="31"/>
    </row>
    <row r="18" spans="1:4" ht="15.75">
      <c r="A18" s="330"/>
      <c r="B18" s="330"/>
      <c r="C18" s="327" t="s">
        <v>30</v>
      </c>
      <c r="D18" s="327"/>
    </row>
    <row r="19" spans="1:4">
      <c r="C19" s="326" t="s">
        <v>29</v>
      </c>
      <c r="D19" s="327"/>
    </row>
    <row r="21" spans="1:4">
      <c r="C21" s="327" t="s">
        <v>30</v>
      </c>
      <c r="D21" s="327"/>
    </row>
    <row r="22" spans="1:4">
      <c r="C22" s="326" t="s">
        <v>29</v>
      </c>
      <c r="D22" s="327"/>
    </row>
    <row r="24" spans="1:4">
      <c r="C24" s="327" t="s">
        <v>30</v>
      </c>
      <c r="D24" s="327"/>
    </row>
    <row r="25" spans="1:4">
      <c r="C25" s="326" t="s">
        <v>29</v>
      </c>
      <c r="D25" s="327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РџРѕР»СЊР·РѕРІР°С‚РµР»СЊ Windows</cp:lastModifiedBy>
  <cp:lastPrinted>2020-02-28T09:13:33Z</cp:lastPrinted>
  <dcterms:created xsi:type="dcterms:W3CDTF">2016-01-19T07:58:56Z</dcterms:created>
  <dcterms:modified xsi:type="dcterms:W3CDTF">2020-03-02T08:40:01Z</dcterms:modified>
</cp:coreProperties>
</file>