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UP8E14F\Desktop\ПРОЗОРО ЦА 2021\Річний план 2021\12_13\"/>
    </mc:Choice>
  </mc:AlternateContent>
  <bookViews>
    <workbookView xWindow="0" yWindow="0" windowWidth="28800" windowHeight="12330"/>
  </bookViews>
  <sheets>
    <sheet name="Лист1" sheetId="1" r:id="rId1"/>
    <sheet name="Лист2" sheetId="2" r:id="rId2"/>
    <sheet name="Лист3" sheetId="3" r:id="rId3"/>
    <sheet name="Лист4" sheetId="4" r:id="rId4"/>
  </sheets>
  <definedNames>
    <definedName name="_xlnm.Print_Titles" localSheetId="0">Лист1!$6:$7</definedName>
    <definedName name="_xlnm.Print_Area" localSheetId="0">Лист1!$A$1:$G$310</definedName>
  </definedNames>
  <calcPr calcId="162913"/>
  <fileRecoveryPr autoRecover="0"/>
</workbook>
</file>

<file path=xl/calcChain.xml><?xml version="1.0" encoding="utf-8"?>
<calcChain xmlns="http://schemas.openxmlformats.org/spreadsheetml/2006/main">
  <c r="D208" i="1" l="1"/>
  <c r="D96" i="1" l="1"/>
  <c r="D90" i="1"/>
  <c r="D71" i="1"/>
  <c r="D36" i="1" l="1"/>
  <c r="D34" i="1"/>
  <c r="D32" i="1"/>
  <c r="D30" i="1"/>
  <c r="D292" i="1"/>
  <c r="D258" i="1"/>
  <c r="D60" i="1" l="1"/>
  <c r="D174" i="1"/>
  <c r="D84" i="1" l="1"/>
  <c r="D122" i="1" l="1"/>
  <c r="D23" i="1"/>
  <c r="D21" i="1"/>
  <c r="D116" i="1"/>
  <c r="D106" i="1"/>
  <c r="D222" i="1" l="1"/>
  <c r="D29" i="1"/>
  <c r="D68" i="1" l="1"/>
  <c r="D20" i="1"/>
  <c r="D69" i="1" l="1"/>
  <c r="D75" i="1" s="1"/>
  <c r="D248" i="1" l="1"/>
  <c r="D289" i="1" l="1"/>
  <c r="D287" i="1"/>
  <c r="D285" i="1"/>
  <c r="D281" i="1"/>
  <c r="D140" i="1" l="1"/>
  <c r="D294" i="1" l="1"/>
  <c r="D225" i="1" l="1"/>
  <c r="D236" i="1" l="1"/>
  <c r="D232" i="1"/>
  <c r="D228" i="1"/>
  <c r="D283" i="1" l="1"/>
  <c r="D279" i="1"/>
  <c r="D277" i="1"/>
  <c r="D268" i="1"/>
  <c r="D246" i="1"/>
  <c r="D244" i="1"/>
  <c r="D240" i="1"/>
  <c r="D226" i="1"/>
  <c r="D291" i="1" l="1"/>
  <c r="D63" i="1" l="1"/>
  <c r="D276" i="1" l="1"/>
</calcChain>
</file>

<file path=xl/sharedStrings.xml><?xml version="1.0" encoding="utf-8"?>
<sst xmlns="http://schemas.openxmlformats.org/spreadsheetml/2006/main" count="867" uniqueCount="478">
  <si>
    <t>(найменування замовника, код за ЄДРПОУ)</t>
  </si>
  <si>
    <t>2. Код ЄДРПОУ замовника 43115923</t>
  </si>
  <si>
    <t>3.Конкретна назва предмета закупівлі</t>
  </si>
  <si>
    <t>4.Коди та назви відповідних класифікаторів пркдмета закупівель (за наявності)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</si>
  <si>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</si>
  <si>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</si>
  <si>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</si>
  <si>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</si>
  <si>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</si>
  <si>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</si>
  <si>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</si>
  <si>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</si>
  <si>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</si>
  <si>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</si>
  <si>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</si>
  <si>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</si>
  <si>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</si>
  <si>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</si>
  <si>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підпис</t>
  </si>
  <si>
    <t>_________________</t>
  </si>
  <si>
    <t>ІВАШКОВИЧ Олександр</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</si>
  <si>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</si>
  <si>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</si>
  <si>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</si>
  <si>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</si>
  <si>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</si>
  <si>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</si>
  <si>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Придбання ліцензій безпеки на мережевий екран</t>
  </si>
  <si>
    <t xml:space="preserve">грн. (один мільйон сімсот шістдесят тисяч гривень 00 коп.)                        </t>
  </si>
  <si>
    <r>
      <t xml:space="preserve">Код ДК 021:2015   72310000-1 - </t>
    </r>
    <r>
      <rPr>
        <sz val="10"/>
        <color indexed="8"/>
        <rFont val="Times New Roman"/>
        <family val="1"/>
        <charset val="204"/>
      </rPr>
      <t>Послуги з обробки даних</t>
    </r>
  </si>
  <si>
    <t>Переговорна процедува закупівлі</t>
  </si>
  <si>
    <t>лютий</t>
  </si>
  <si>
    <r>
      <t>Код ДК 021:2015   72260000-5 -</t>
    </r>
    <r>
      <rPr>
        <sz val="10"/>
        <color indexed="8"/>
        <rFont val="Times New Roman"/>
        <family val="1"/>
        <charset val="204"/>
      </rPr>
      <t>Послуги пов'язані з програмним забезпеченням</t>
    </r>
  </si>
  <si>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</si>
  <si>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</si>
  <si>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</si>
  <si>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r>
      <t>Код ДК 021:2015   64210000-1 -</t>
    </r>
    <r>
      <rPr>
        <sz val="10"/>
        <color indexed="8"/>
        <rFont val="Times New Roman"/>
        <family val="1"/>
        <charset val="204"/>
      </rPr>
      <t>Послуги телефонного зв'язку та передачі даних</t>
    </r>
  </si>
  <si>
    <t>Послуги щодо видання ліцензії на право користування програмним забезпеченням Microsofr Windows Pro 10 SNGL OLP NL  Legalization GetGenuine wCOA</t>
  </si>
  <si>
    <t xml:space="preserve">грн. (дванадцять мільйонів шістсот тисяч  гривень 00 коп.)                            </t>
  </si>
  <si>
    <t>Послуги щодо видання ліцензії на право користування програмним забезпеченням Microsofr OfficeStd 2016 UKR OLP A Gov</t>
  </si>
  <si>
    <t xml:space="preserve">грн. (тридцять три мільйон гривень 00 коп.)                            </t>
  </si>
  <si>
    <r>
      <t>Код ДК 021:2015   50320000-4 -</t>
    </r>
    <r>
      <rPr>
        <sz val="10"/>
        <color indexed="8"/>
        <rFont val="Times New Roman"/>
        <family val="1"/>
        <charset val="204"/>
      </rPr>
      <t>Послуги з ремонту і технічного обслуговування персональних комп'ютерів</t>
    </r>
  </si>
  <si>
    <t>Послуги з заправки та відновлення картриджів</t>
  </si>
  <si>
    <t xml:space="preserve">грн. (двісті дев'ять тисяч двісті п'ятдесят гривень 00 коп.)                            </t>
  </si>
  <si>
    <r>
      <t xml:space="preserve">Код ДК 021:2015  32420000-3 - </t>
    </r>
    <r>
      <rPr>
        <sz val="10"/>
        <color indexed="8"/>
        <rFont val="Times New Roman"/>
        <family val="1"/>
        <charset val="204"/>
      </rPr>
      <t>Мережеве обладнання</t>
    </r>
  </si>
  <si>
    <t>Персональні комп'ютери</t>
  </si>
  <si>
    <r>
      <t xml:space="preserve">Код ДК 021:2015  32550000-3 - </t>
    </r>
    <r>
      <rPr>
        <sz val="10"/>
        <color indexed="8"/>
        <rFont val="Times New Roman"/>
        <family val="1"/>
        <charset val="204"/>
      </rPr>
      <t>Телефонне обладнання</t>
    </r>
  </si>
  <si>
    <t>ІР-телефони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</si>
  <si>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</si>
  <si>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</si>
  <si>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</si>
  <si>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Ліцензія програмне забезпечення MS SQL Server 2017 Standart UsrCall RUS на 10 користувачів</t>
  </si>
  <si>
    <t>Технічне обслуговування відомчої мережі телефонного зв'язку</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</si>
  <si>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</si>
  <si>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</si>
  <si>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</si>
  <si>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</si>
  <si>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Шифратор ІР- пакетів</t>
  </si>
  <si>
    <r>
      <t>Код ДК 021:2015  30230000-0 -</t>
    </r>
    <r>
      <rPr>
        <sz val="10"/>
        <color indexed="8"/>
        <rFont val="Times New Roman"/>
        <family val="1"/>
        <charset val="204"/>
      </rPr>
      <t>Комп'ютерне обладнання</t>
    </r>
  </si>
  <si>
    <t>загальний фонд КПКВ 3506010</t>
  </si>
  <si>
    <t>Всього за КЕКВ 2274" Оплата природного газу"</t>
  </si>
  <si>
    <t>Переговорна процедура закупівлі</t>
  </si>
  <si>
    <t xml:space="preserve">Переговорна процедура закупівлі </t>
  </si>
  <si>
    <t>Всього за КЕКВ 3122 "Капітальне будівництво (придбання) інших об'єктів</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</si>
  <si>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</si>
  <si>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</si>
  <si>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</si>
  <si>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</si>
  <si>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</si>
  <si>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</si>
  <si>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</si>
  <si>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r>
      <t>Код ДК 021:2015  64210000-1 -</t>
    </r>
    <r>
      <rPr>
        <sz val="10"/>
        <color indexed="8"/>
        <rFont val="Times New Roman"/>
        <family val="1"/>
        <charset val="204"/>
      </rPr>
      <t>Послуги телефонного зв'язку та передачі данних</t>
    </r>
  </si>
  <si>
    <t xml:space="preserve"> </t>
  </si>
  <si>
    <t xml:space="preserve">загальний фонд КПКВ 3506010                </t>
  </si>
  <si>
    <t>Будівництво 16 вагових комплексів в автомобільних пунктах пропуску</t>
  </si>
  <si>
    <t>Виготовлення типового автомобільного проєкту пункту пропуску для легкових автомобілів, автобусів та маловантажних автомобілів вагою до 3,5т</t>
  </si>
  <si>
    <t>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</si>
  <si>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Проектно -вишукувальні роботи за об'єктами будівництва 16 вагових комплексів в автомобільних пунктах пропуску</t>
  </si>
  <si>
    <t>Роботи зі здійснення технічного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</si>
  <si>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Роботи зі здійснення авторського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</si>
  <si>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r>
      <t xml:space="preserve">Код ДК 021:2015 71520000 - 9 </t>
    </r>
    <r>
      <rPr>
        <sz val="10"/>
        <color indexed="8"/>
        <rFont val="Times New Roman"/>
        <family val="1"/>
        <charset val="204"/>
      </rPr>
      <t>Послуги з нагляду за виконанням будівельних робіт</t>
    </r>
  </si>
  <si>
    <t>Експертиза договірної ціни будівництва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</si>
  <si>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r>
      <t xml:space="preserve">Код ДК 021:2015 71310000 - 4 </t>
    </r>
    <r>
      <rPr>
        <sz val="10"/>
        <color indexed="8"/>
        <rFont val="Times New Roman"/>
        <family val="1"/>
        <charset val="204"/>
      </rPr>
      <t>Консультаційні послуги у галузях інженерії та будівництва</t>
    </r>
  </si>
  <si>
    <t>допорогова процедура</t>
  </si>
  <si>
    <r>
      <t>Код ДК 021:2015 45310000 - 3 -</t>
    </r>
    <r>
      <rPr>
        <sz val="10"/>
        <color indexed="8"/>
        <rFont val="Times New Roman"/>
        <family val="1"/>
        <charset val="204"/>
      </rPr>
      <t xml:space="preserve">Електромонтажні роботи </t>
    </r>
    <r>
      <rPr>
        <sz val="9"/>
        <color indexed="8"/>
        <rFont val="Times New Roman"/>
        <family val="1"/>
        <charset val="204"/>
      </rPr>
      <t>ДСТУ Б.Д. 1.1-1- 2013 "Правила визначення вартості будівництва"</t>
    </r>
  </si>
  <si>
    <r>
      <t>Код ДК 021:2015 71320000 - 7 -</t>
    </r>
    <r>
      <rPr>
        <sz val="10"/>
        <color indexed="8"/>
        <rFont val="Times New Roman"/>
        <family val="1"/>
        <charset val="204"/>
      </rPr>
      <t>Послуги з інженерного проєктування ДСТУ Б.Д. 1.1- 1- 2013 "Правила визначення вартості будівництва"</t>
    </r>
  </si>
  <si>
    <t xml:space="preserve">грн. (шість мільйонів дев'яносто п'ять тисяч чотириста двадцять п'ять гривень 00 коп.)                            </t>
  </si>
  <si>
    <r>
      <t xml:space="preserve">Код ДК 021:2015 71220000 -6 - </t>
    </r>
    <r>
      <rPr>
        <sz val="10"/>
        <color indexed="8"/>
        <rFont val="Times New Roman"/>
        <family val="1"/>
        <charset val="204"/>
      </rPr>
      <t>Послуги з архітектурного проектування ДСТУ Б.Д. 1.1- 1- 2013 "Правила визначення вартості будівництва"</t>
    </r>
  </si>
  <si>
    <t>переговорна процедура</t>
  </si>
  <si>
    <r>
      <t>Код ДК 021:2015 45220000 - 5 -</t>
    </r>
    <r>
      <rPr>
        <sz val="10"/>
        <color indexed="8"/>
        <rFont val="Times New Roman"/>
        <family val="1"/>
        <charset val="204"/>
      </rPr>
      <t>Інженерні та будівельні роботи                         ДСТУ Б.Д. 1.1-1- 2013 "Правила визначення вартості будівництва"</t>
    </r>
  </si>
  <si>
    <t>Послуги з вивезення відходів (скло, метал, полімерні матеріали тощо)</t>
  </si>
  <si>
    <r>
      <t>Код ДК 021:2015   90510000-5 -</t>
    </r>
    <r>
      <rPr>
        <sz val="10"/>
        <color indexed="8"/>
        <rFont val="Times New Roman"/>
        <family val="1"/>
        <charset val="204"/>
      </rPr>
      <t>Утилізація/видалення сміття та поводження зі сміттям</t>
    </r>
  </si>
  <si>
    <t>Всього за КЕКВ 2275„Оплата інших енергоносіїв та інших комунальних послуг"</t>
  </si>
  <si>
    <t>Послуги з перевезення вантажів</t>
  </si>
  <si>
    <r>
      <t xml:space="preserve">Код ДК 021:2015 60180000 -3 </t>
    </r>
    <r>
      <rPr>
        <sz val="10"/>
        <rFont val="Times New Roman"/>
        <family val="1"/>
        <charset val="204"/>
      </rPr>
      <t>Прокат вантажних транспортних засобів із водієм для перевезення товарів</t>
    </r>
  </si>
  <si>
    <t xml:space="preserve">грн. (сто дев'яносто сім тисяч  гривень 00 коп.)                             </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</si>
  <si>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</si>
  <si>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</si>
  <si>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</si>
  <si>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t>Лот -1 Граничні маршрутизатори для вузлів відомчої телекомунікаційної мережі</t>
  </si>
  <si>
    <t xml:space="preserve">Лот -2Мережевий комутатор рівня ядра на 48 порти для локальних обчислювальних мереж </t>
  </si>
  <si>
    <t>Лот-3 Мережевий комутатор рівня ядра на 24 порти для локальних обчислювальних мереж</t>
  </si>
  <si>
    <t>Лот-4Мережевий комутатор рівня ядра на 12 портів для локальних обчислювальних мереж</t>
  </si>
  <si>
    <t>Лот - 5Мережевий комутатор рівня ядра на 8 портів для локальних обчислювальних мереж</t>
  </si>
  <si>
    <r>
      <t>Код ДК 021:2015  30210000-4 -</t>
    </r>
    <r>
      <rPr>
        <sz val="10"/>
        <color indexed="8"/>
        <rFont val="Times New Roman"/>
        <family val="1"/>
        <charset val="204"/>
      </rPr>
      <t>Машини для обробки даних (апаратна частина)</t>
    </r>
  </si>
  <si>
    <t>Обладнання для маркування та ідентифікації (планшет+сканер-кільце+принтер)(зчитувальні пристрої)</t>
  </si>
  <si>
    <t>травень</t>
  </si>
  <si>
    <t>липень</t>
  </si>
  <si>
    <t>відкриті торги (анг.мова)</t>
  </si>
  <si>
    <t>(анг.мова)</t>
  </si>
  <si>
    <t>відкриті торги (анг. мова)</t>
  </si>
  <si>
    <r>
      <t xml:space="preserve">Код ДК 021:2015 71240000 - 2 </t>
    </r>
    <r>
      <rPr>
        <sz val="10"/>
        <color indexed="8"/>
        <rFont val="Times New Roman"/>
        <family val="1"/>
        <charset val="204"/>
      </rPr>
      <t>Архітектурні інженерні та планувальні послуги ДСТУ Б.Д. 1.1- 1- 2013 "Правила визначення вартості будівництва"</t>
    </r>
  </si>
  <si>
    <t>ЧЕРНОШТАН Ігор</t>
  </si>
  <si>
    <t>КАЗМІРЕНКО Світлана</t>
  </si>
  <si>
    <t>РАДЧЕНКО Інна</t>
  </si>
  <si>
    <r>
      <t>Аркуш погодження</t>
    </r>
    <r>
      <rPr>
        <sz val="12"/>
        <color indexed="8"/>
        <rFont val="Times New Roman"/>
        <family val="1"/>
        <charset val="204"/>
      </rPr>
      <t xml:space="preserve">                                                                                                                                                     Річного плану закупівель  керівниками структурних підрозділів </t>
    </r>
  </si>
  <si>
    <t>звіт проукладений договір</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</si>
  <si>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</si>
  <si>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</si>
  <si>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</si>
  <si>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</si>
  <si>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</si>
  <si>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</si>
  <si>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</si>
  <si>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</si>
  <si>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 xml:space="preserve">грн. (вісімсот вісімдесят тисяч  гривень 00коп)                     </t>
  </si>
  <si>
    <t>відкриті торги  (анг.мова)</t>
  </si>
  <si>
    <t>Система контролю доступу (Турнікет, повнозростовий двупрохідний)</t>
  </si>
  <si>
    <r>
      <t xml:space="preserve">Код  ДК 021: 2015 65310000-9 </t>
    </r>
    <r>
      <rPr>
        <sz val="10"/>
        <color indexed="8"/>
        <rFont val="Times New Roman"/>
        <family val="1"/>
        <charset val="204"/>
      </rPr>
      <t>Розподіл електричної енергії</t>
    </r>
  </si>
  <si>
    <t>Послуги вантажників</t>
  </si>
  <si>
    <r>
      <t>Код ДК 021:2015   63110000-3 -</t>
    </r>
    <r>
      <rPr>
        <sz val="10"/>
        <color indexed="8"/>
        <rFont val="Times New Roman"/>
        <family val="1"/>
        <charset val="204"/>
      </rPr>
      <t xml:space="preserve">Послуги з обробки вантажів </t>
    </r>
  </si>
  <si>
    <t xml:space="preserve">грн. (сімдесят три тисячі гривень 00 коп.)                             </t>
  </si>
  <si>
    <t>гривень (чотириста двадцять гривень 42 коп)</t>
  </si>
  <si>
    <t>Технічна підтримка серверного обладнання</t>
  </si>
  <si>
    <r>
      <t xml:space="preserve">Код ДК 021:2015   50310000-1 - </t>
    </r>
    <r>
      <rPr>
        <sz val="10"/>
        <color indexed="8"/>
        <rFont val="Times New Roman"/>
        <family val="1"/>
        <charset val="204"/>
      </rPr>
      <t>Технічне обслуговування і ремонт офісної техніки</t>
    </r>
  </si>
  <si>
    <t xml:space="preserve">грн. (три мільйона  гривень 00коп)                     </t>
  </si>
  <si>
    <t>Технічна підпримка інженерної інфраструктури серверних приміщень</t>
  </si>
  <si>
    <t xml:space="preserve">грн. (два мільйона  гривень 00коп)                     </t>
  </si>
  <si>
    <r>
      <t>Код ДК 021:2015  30230000-0-</t>
    </r>
    <r>
      <rPr>
        <sz val="10"/>
        <color indexed="8"/>
        <rFont val="Times New Roman"/>
        <family val="1"/>
        <charset val="204"/>
      </rPr>
      <t>Комп'ютерне обладнання</t>
    </r>
  </si>
  <si>
    <t xml:space="preserve">Акумуляторні батареї для джерела безперебійного живлення Emerson 90кВт; Акумуляторні батареї для джерела безперебійного живлення Emerson 120кВт; </t>
  </si>
  <si>
    <r>
      <t xml:space="preserve">Код ДК 021:2015  31430000-9 </t>
    </r>
    <r>
      <rPr>
        <sz val="10"/>
        <rFont val="Times New Roman"/>
        <family val="1"/>
        <charset val="204"/>
      </rPr>
      <t>Електричні акамулятори</t>
    </r>
  </si>
  <si>
    <t>Серверне обладнання для зберігання даних на стрічкових носіях</t>
  </si>
  <si>
    <t xml:space="preserve">грн. (стоп'ятдесят тисяч гривень 00 коп.)                            </t>
  </si>
  <si>
    <r>
      <t xml:space="preserve">Код ДК 021:2015   72220000-3 – </t>
    </r>
    <r>
      <rPr>
        <sz val="10"/>
        <color indexed="8"/>
        <rFont val="Times New Roman"/>
        <family val="1"/>
        <charset val="204"/>
      </rPr>
      <t>Консультаційні послуги з питань систем та з технічних питань (Інформаційно-консультативні послуги з навчання роботі з Системами).</t>
    </r>
  </si>
  <si>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</si>
  <si>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</si>
  <si>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</si>
  <si>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</si>
  <si>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</si>
  <si>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</si>
  <si>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</si>
  <si>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</si>
  <si>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r>
      <t>Код ДК 021:2015 31520000-7-</t>
    </r>
    <r>
      <rPr>
        <sz val="10"/>
        <color indexed="8"/>
        <rFont val="Times New Roman"/>
        <family val="1"/>
        <charset val="204"/>
      </rPr>
      <t xml:space="preserve"> Світильники та освітлювальна арматура</t>
    </r>
  </si>
  <si>
    <t>Вивіска з об'ємними світловими елементами та підсвіткою контражур загальним розміром: 3600х720х100мм,монтажні послуги (31523300-1 Підсвічувальні вивіски)</t>
  </si>
  <si>
    <t xml:space="preserve">грн. ( сорок   тисяч шістсот вісім гривень 47 коп.)                            </t>
  </si>
  <si>
    <t xml:space="preserve">грн. (0 гривень 00 коп.)                            </t>
  </si>
  <si>
    <t xml:space="preserve">грн. (0гривень 00 коп.)                            </t>
  </si>
  <si>
    <t xml:space="preserve">грн. (0  гривень 00коп)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</si>
  <si>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</si>
  <si>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</si>
  <si>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 xml:space="preserve">грн. (0 гривень 00 коп.)                                                               </t>
  </si>
  <si>
    <t xml:space="preserve">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 </t>
  </si>
  <si>
    <t>Мережевий комутатор (тип 1) рівня ядра для локальних обчислювальних мереж</t>
  </si>
  <si>
    <t xml:space="preserve">грн. (два мільйони вісімсот вісімдесят тисяч вісімсот гривень 00 коп.)                            </t>
  </si>
  <si>
    <t xml:space="preserve">грн. (один мільйон триста тридцять три тисячі п'ятсот гривень 00 коп.)                            </t>
  </si>
  <si>
    <t xml:space="preserve">грн. (п'ятнадцять мільйонів сто п'ятдесят тисяч гривень 00 коп.)                            </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</si>
  <si>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</si>
  <si>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</si>
  <si>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t>Спрощена закупівля</t>
  </si>
  <si>
    <t>Мережевий комутатор (тип 2) рівня доступу для локальних обчислювальних мереж</t>
  </si>
  <si>
    <t>Мережевий комутатор (тип 3) рівня доступу для локальних обчислювальних мереж</t>
  </si>
  <si>
    <t>1. Найменування замовника Державна митна служба України (місцезнаходження:м. Київ, вул.Дегтярівська,11г)</t>
  </si>
  <si>
    <t>Звіт про договір про закупівлю</t>
  </si>
  <si>
    <t>звіт про договору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</si>
  <si>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</si>
  <si>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</si>
  <si>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</si>
  <si>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</si>
  <si>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r>
      <t xml:space="preserve">Код ДК 021:2015   50750000-7 – </t>
    </r>
    <r>
      <rPr>
        <sz val="10"/>
        <color indexed="8"/>
        <rFont val="Times New Roman"/>
        <family val="1"/>
        <charset val="204"/>
      </rPr>
      <t>Послуги з технічного обслуговування ліфтів</t>
    </r>
  </si>
  <si>
    <t>Ремонт та технічне обслуговування принтеріа та багатофункціональних пристроїв</t>
  </si>
  <si>
    <r>
      <t xml:space="preserve">Код ДК 021:2015   50330000 -7 </t>
    </r>
    <r>
      <rPr>
        <sz val="10"/>
        <color indexed="8"/>
        <rFont val="Times New Roman"/>
        <family val="1"/>
        <charset val="204"/>
      </rPr>
      <t>Послуги  з  технічного обслуговування  телекомунікаційного обладнання</t>
    </r>
  </si>
  <si>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</si>
  <si>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</si>
  <si>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</si>
  <si>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</si>
  <si>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</si>
  <si>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</si>
  <si>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</si>
  <si>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</si>
  <si>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</si>
  <si>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</si>
  <si>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</si>
  <si>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t>
  </si>
  <si>
    <t xml:space="preserve">грн.(триста шістдесят тисяч сто вісімдесят гривень 00 коп.)                           </t>
  </si>
  <si>
    <t xml:space="preserve">грн.(сто дев'яносто три тисячі двісті гривень 00 коп.)                           </t>
  </si>
  <si>
    <t>загальний фонд</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</si>
  <si>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</si>
  <si>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</si>
  <si>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</si>
  <si>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 xml:space="preserve">Код ДК 021:2015   79530000-8 – </t>
    </r>
    <r>
      <rPr>
        <sz val="10"/>
        <color indexed="8"/>
        <rFont val="Times New Roman"/>
        <family val="1"/>
        <charset val="204"/>
      </rPr>
      <t>Послуги з письмового перекладу</t>
    </r>
  </si>
  <si>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</si>
  <si>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</si>
  <si>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</si>
  <si>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</si>
  <si>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</si>
  <si>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</si>
  <si>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</si>
  <si>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</si>
  <si>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r>
      <rPr>
        <b/>
        <sz val="10"/>
        <rFont val="Times New Roman"/>
        <family val="1"/>
        <charset val="204"/>
      </rP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t>
    </r>
  </si>
  <si>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</si>
  <si>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</si>
  <si>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</si>
  <si>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грн. (тридцять сотири  тисячі дев'ятсот дев'яносто три гривні 89 коп.)                            </t>
  </si>
  <si>
    <t xml:space="preserve">грн.(один мільйон чотириста вісімдесят чотири тисячі сімсот вісімдесят гривень 00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</si>
  <si>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Appliance);Ліцензії на продовження права користуванням програмним забезпеченням для обладнання захисту електронної пошти( Inbound Essentials Bundle (AS-AV-OF);Email McAfee Anti-Virus),адміністрування поштових карантинів(Сentralized Email Management Reporting License),розширеної перевірки на вміст шкідливого програмного забезпечення ( Email Advanced Malware Protection License)</t>
  </si>
  <si>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</si>
  <si>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</si>
  <si>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</si>
  <si>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</si>
  <si>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</si>
  <si>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</si>
  <si>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</si>
  <si>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Багатофункціональні пристрої монохромні,Багатофункціональні пристрої кольорові (А3 формат)</t>
  </si>
  <si>
    <r>
      <t>Код ДК 021:2015  30120000-6 -</t>
    </r>
    <r>
      <rPr>
        <sz val="10"/>
        <color indexed="8"/>
        <rFont val="Times New Roman"/>
        <family val="1"/>
        <charset val="204"/>
      </rPr>
      <t>Фотокопіювальне та поліграфічне обладнання для офсетного друку</t>
    </r>
  </si>
  <si>
    <t>спрощена закупівля</t>
  </si>
  <si>
    <t xml:space="preserve">грн. (сімсот п'ядесят сім тисяч двісті  гривень 00коп)                     </t>
  </si>
  <si>
    <t xml:space="preserve">грн. (00тисяч  гривень 00 коп.)                                                               </t>
  </si>
  <si>
    <r>
      <t xml:space="preserve">загальний фонд КПКВ 3506010 </t>
    </r>
    <r>
      <rPr>
        <b/>
        <sz val="10"/>
        <color indexed="8"/>
        <rFont val="Times New Roman"/>
        <family val="1"/>
        <charset val="204"/>
      </rPr>
      <t xml:space="preserve">(додаткова угода №1 від 28.12.2019 ТОВ "ТДБ") </t>
    </r>
    <r>
      <rPr>
        <sz val="10"/>
        <color indexed="8"/>
        <rFont val="Times New Roman"/>
        <family val="1"/>
        <charset val="204"/>
      </rPr>
      <t>(Довідка про зміни до кошторису від23.09.2020 №82)</t>
    </r>
    <r>
      <rPr>
        <b/>
        <sz val="10"/>
        <color indexed="8"/>
        <rFont val="Times New Roman"/>
        <family val="1"/>
        <charset val="204"/>
      </rPr>
      <t xml:space="preserve">
</t>
    </r>
  </si>
  <si>
    <t xml:space="preserve">грн. (00 тисяч  гривень 00 коп.)                                                               </t>
  </si>
  <si>
    <t>загальний фонд КПКВ 3506010 (Довідка про зміни до кошторису від23.09.2020 №82)</t>
  </si>
  <si>
    <t xml:space="preserve">грн. (00 тисяч гривень 00 коп.)                                                               </t>
  </si>
  <si>
    <t xml:space="preserve">грн. (00 тисяч п'ятсот  гривень 00 коп.)                                                               </t>
  </si>
  <si>
    <t>жовтень</t>
  </si>
  <si>
    <r>
      <t>Код 021: 2015 32230000-4</t>
    </r>
    <r>
      <rPr>
        <sz val="10"/>
        <color indexed="8"/>
        <rFont val="Times New Roman"/>
        <family val="1"/>
        <charset val="204"/>
      </rPr>
      <t xml:space="preserve"> Апаратура для передавання радіосигналу з приймальним пристроєм</t>
    </r>
  </si>
  <si>
    <t xml:space="preserve">грн. (сорок дев'ять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</si>
  <si>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</si>
  <si>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</si>
  <si>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</si>
  <si>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</si>
  <si>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</si>
  <si>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</si>
  <si>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</si>
  <si>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</si>
  <si>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rPr>
        <b/>
        <sz val="10"/>
        <rFont val="Times New Roman"/>
        <family val="1"/>
        <charset val="204"/>
      </rPr>
      <t>Код ДК 021:2015  45260000-6</t>
    </r>
    <r>
      <rPr>
        <sz val="10"/>
        <rFont val="Times New Roman"/>
        <family val="1"/>
        <charset val="204"/>
      </rPr>
      <t>-Покрівельні роботи та інші спеціалізовані будівельні роботи</t>
    </r>
  </si>
  <si>
    <r>
      <t>Код ДК 021:2015   50300000-8 -Ремонт, т</t>
    </r>
    <r>
      <rPr>
        <sz val="10"/>
        <color indexed="8"/>
        <rFont val="Times New Roman"/>
        <family val="1"/>
        <charset val="204"/>
      </rPr>
      <t>ехнічне обслуговування персональних комп'ютерів, офісного, телеконунікаційного та аудіовізуального обладнання, а також супутні послуги</t>
    </r>
  </si>
  <si>
    <t>Обладнання під систему зчитування номерних знаків</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</si>
  <si>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</si>
  <si>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</si>
  <si>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</si>
  <si>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</si>
  <si>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</si>
  <si>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</si>
  <si>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</si>
  <si>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FC-адаптери для серверного обладнання</t>
  </si>
  <si>
    <t xml:space="preserve">грн. (шістнадцять  тисяч чотириста шістдсят шість  гривень 00 53коп.)                            </t>
  </si>
  <si>
    <t>листопад</t>
  </si>
  <si>
    <r>
      <t>Код 021: 2015 42510000-4</t>
    </r>
    <r>
      <rPr>
        <sz val="10"/>
        <color indexed="8"/>
        <rFont val="Times New Roman"/>
        <family val="1"/>
        <charset val="204"/>
      </rPr>
      <t xml:space="preserve"> Теплообміники, конденціонери повітря, холодильне обладнання та фільтрувальні пристрої</t>
    </r>
  </si>
  <si>
    <t>Придбання холодильників</t>
  </si>
  <si>
    <t xml:space="preserve">грн. (сорок вісім тисяч п'ятсот   гривень 00 коп.)                            </t>
  </si>
  <si>
    <t xml:space="preserve">грн. тридцять дві тисячі двісті шість  гривень 50 коп.)                            </t>
  </si>
  <si>
    <t xml:space="preserve">грн. (00 гривень 00 коп.)                            </t>
  </si>
  <si>
    <t xml:space="preserve">грн.( чотири мільйонів  шістсот сімдесят п'ять тисяч сорок вісім  гривні 00 коп.)                            </t>
  </si>
  <si>
    <t xml:space="preserve">грн.( шістнадцять мільйонів  дев'яносто  тисяч   гривні 00 коп.)                            </t>
  </si>
  <si>
    <t>відкриті торги (з публікацією англійською мовою)</t>
  </si>
  <si>
    <r>
      <t>загальний фонд КПКВ 3506010</t>
    </r>
    <r>
      <rPr>
        <sz val="11"/>
        <color rgb="FFFF0000"/>
        <rFont val="Times New Roman"/>
        <family val="1"/>
        <charset val="204"/>
      </rPr>
      <t xml:space="preserve"> </t>
    </r>
  </si>
  <si>
    <r>
      <t xml:space="preserve">загальний фонд КПКВ 3506010 </t>
    </r>
    <r>
      <rPr>
        <sz val="10"/>
        <color rgb="FFFF0000"/>
        <rFont val="Times New Roman"/>
        <family val="1"/>
        <charset val="204"/>
      </rPr>
      <t/>
    </r>
  </si>
  <si>
    <r>
      <t xml:space="preserve">                     на 2021 рік</t>
    </r>
    <r>
      <rPr>
        <sz val="10"/>
        <color indexed="8"/>
        <rFont val="Times New Roman"/>
        <family val="1"/>
        <charset val="204"/>
      </rPr>
      <t xml:space="preserve">   </t>
    </r>
  </si>
  <si>
    <t xml:space="preserve">звіт про укладнений договір </t>
  </si>
  <si>
    <t>січень-березень</t>
  </si>
  <si>
    <t>остання надія</t>
  </si>
  <si>
    <t xml:space="preserve">без застосування процедури закупівлі </t>
  </si>
  <si>
    <r>
      <t xml:space="preserve">загальний фонд КПКВ 3506010 </t>
    </r>
    <r>
      <rPr>
        <b/>
        <sz val="10"/>
        <color indexed="8"/>
        <rFont val="Times New Roman"/>
        <family val="1"/>
        <charset val="204"/>
      </rPr>
      <t>(20% попереднього договору)(додаткова угода)</t>
    </r>
  </si>
  <si>
    <t xml:space="preserve">грн. (сто дев'яносто дев'ять  тисяч   шістсот шісдесят чотири гривні 47 коп)                         </t>
  </si>
  <si>
    <t xml:space="preserve">грн. (п'ятнадцять  тисяч сто тридцять п'ять   гривень 53 коп)                         </t>
  </si>
  <si>
    <t xml:space="preserve">грн. (один мільойон триста тридцять сім  тисяч п'ятсот сорок  гривень 00 коп.)                            </t>
  </si>
  <si>
    <t xml:space="preserve">грн. (сто дев'яносто тисяч гривень 00 коп.)                            </t>
  </si>
  <si>
    <t xml:space="preserve">грн. (триста тисяч  гривень 00 коп.)                            </t>
  </si>
  <si>
    <t>(20% додаткова угода)</t>
  </si>
  <si>
    <t>Технічне обслуговування ліфта(50750000-7 Послуги з технічного обслуговування ліфтів)</t>
  </si>
  <si>
    <t xml:space="preserve">грн.(двісті  тисяч гривень 00 коп.)                           </t>
  </si>
  <si>
    <t xml:space="preserve">грн.(сімдесят п'ять  тисяч гривень 00 коп.)                           </t>
  </si>
  <si>
    <t>Послуги з письмового перекладу (79530000-8 Послуги з письмового перекладу)</t>
  </si>
  <si>
    <t xml:space="preserve">грн. (дві тисячі чотириста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</si>
  <si>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</si>
  <si>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одна тисяча двісті гривень 00 коп.)                             </t>
  </si>
  <si>
    <t xml:space="preserve">грн. (двадцять вісім  тисяч  шістсот гривень 00 коп.)                             </t>
  </si>
  <si>
    <t xml:space="preserve">грн.(п'ятсот шістдесят одна тисяча сто сімдесят гривень 00 коп.)                           </t>
  </si>
  <si>
    <t xml:space="preserve">грн. (три  тисячі двісті двадцять гривень 00 коп.)                           </t>
  </si>
  <si>
    <t xml:space="preserve">грн. (сорок п'ять тисяч п'ятсот гривень 00 коп.)                           </t>
  </si>
  <si>
    <r>
      <t>Код ДК 021:2015  48760000-3 -</t>
    </r>
    <r>
      <rPr>
        <sz val="10"/>
        <color indexed="8"/>
        <rFont val="Times New Roman"/>
        <family val="1"/>
        <charset val="204"/>
      </rPr>
      <t>Пакети програмного забезпечення для захисту від вірусів</t>
    </r>
  </si>
  <si>
    <t>Послуги з придбання ліцензійного програмного забезпечення для захисту від шкідливого програмного забезпечення (48761000-0 Пакети ативірусного програмного забезпечення)</t>
  </si>
  <si>
    <t xml:space="preserve">грн. (двісті тисяч  гривень 00 коп.)                            </t>
  </si>
  <si>
    <t xml:space="preserve">грн.( вісімдесят чотири тисячі триста десять гривень 00 коп.)                            </t>
  </si>
  <si>
    <r>
      <rPr>
        <b/>
        <sz val="10"/>
        <rFont val="Times New Roman"/>
        <family val="1"/>
        <charset val="204"/>
      </rPr>
      <t>Код ДК 021:2015   45450000-1</t>
    </r>
    <r>
      <rPr>
        <sz val="10"/>
        <rFont val="Times New Roman"/>
        <family val="1"/>
        <charset val="204"/>
      </rPr>
      <t>- Інші завершальні будівельні роботи</t>
    </r>
  </si>
  <si>
    <t>Проведення поточного ремонту вхідної групи адмінбудівлі (45451200-5 Оббивальні/обшивальні роботи)</t>
  </si>
  <si>
    <t>Поточний ремонт фасаду абмінбудівлі (45260000-6-Покрівельні роботи та інші спеціалізовані будівельні роботи)</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</si>
  <si>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</si>
  <si>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</si>
  <si>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Ремонт доріг (Поточний ремонт дорожнього покриття) (ремонт доріг) (45233120-6 Будівництво доріг)</t>
  </si>
  <si>
    <r>
      <rPr>
        <b/>
        <sz val="10"/>
        <rFont val="Times New Roman"/>
        <family val="1"/>
        <charset val="204"/>
      </rPr>
      <t>Код ДК 021:2015  71630000-3</t>
    </r>
    <r>
      <rPr>
        <sz val="10"/>
        <rFont val="Times New Roman"/>
        <family val="1"/>
        <charset val="204"/>
      </rPr>
      <t>-Послуги з технічного огляду та випробувань</t>
    </r>
  </si>
  <si>
    <t>Технічне обстеження будівель і споруд (71631300-3 Технічного огляду будівель)</t>
  </si>
  <si>
    <t xml:space="preserve">грн. (двісті  тисяч  гривень 00 коп.)                            </t>
  </si>
  <si>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t>
    </r>
  </si>
  <si>
    <t xml:space="preserve">грн.(десять тисяч гривень 00 коп.)                            </t>
  </si>
  <si>
    <t>Послуги нотаріуса (79110000-8-Послуги з юридичного консультування )</t>
  </si>
  <si>
    <r>
      <rPr>
        <b/>
        <sz val="10"/>
        <rFont val="Times New Roman"/>
        <family val="1"/>
        <charset val="204"/>
      </rPr>
      <t>Код ДК 021:2015   90510000-5</t>
    </r>
    <r>
      <rPr>
        <sz val="10"/>
        <rFont val="Times New Roman"/>
        <family val="1"/>
        <charset val="204"/>
      </rPr>
      <t>-Утилізація сміття та поводженння зі сміттям</t>
    </r>
  </si>
  <si>
    <t xml:space="preserve">грн. (двісті  тисяч гривень 00 коп.)                            </t>
  </si>
  <si>
    <t>Послуги зі створення комплексної системи захисту інформації в АС класу 1 (72222300-0 Послуги у сфері інформаційниї технологій)</t>
  </si>
  <si>
    <r>
      <t>Код ДК 021:2015   71320000-7 -</t>
    </r>
    <r>
      <rPr>
        <sz val="10"/>
        <color indexed="8"/>
        <rFont val="Times New Roman"/>
        <family val="1"/>
        <charset val="204"/>
      </rPr>
      <t>Послуги з інженерного проектування</t>
    </r>
  </si>
  <si>
    <t>Послуги з проектування та розробки СКС у будівлі Державної митної служби України за адресою вул. Дегтярівська,11г (71322000-1 Послуги з інженерного проектування механічних та еоектричних установок для будівель)</t>
  </si>
  <si>
    <t>Всього за КЕКВ 3132 "Капітальний ремонт інших об'єктів"</t>
  </si>
  <si>
    <t xml:space="preserve">грн. (одна тисяча сто п'ятдесят дві  гривень 00 коп.)                            </t>
  </si>
  <si>
    <t xml:space="preserve">грн. (один мільйон триста вісімдесят п'ять тисяч чотириста гривень 00 коп.)                             </t>
  </si>
  <si>
    <t>Надання послуг системою електронної пошти Національного банку України (64210000-1 -Послуги телефонного зв'язку та передачі данних)</t>
  </si>
  <si>
    <t>Забезпечення роботи АРМ-НБУ- інформаційній  в системі електронної пошти Національного банку України (64211000-1 -Послуги телефонного зв'язку та передачі данних)</t>
  </si>
  <si>
    <t>Підключення ДМСУ до системи електронної пошти НБ України (64210000-1 -Послуги телефонного зв'язку та передачі данних)</t>
  </si>
  <si>
    <t xml:space="preserve">грн. (сто п'ятдесят тисяч гривень 00 коп.)                            </t>
  </si>
  <si>
    <r>
      <t>Код ДК 021:2015 98390000-3</t>
    </r>
    <r>
      <rPr>
        <sz val="10"/>
        <color indexed="8"/>
        <rFont val="Times New Roman"/>
        <family val="1"/>
        <charset val="204"/>
      </rPr>
      <t xml:space="preserve"> Інші послуги</t>
    </r>
  </si>
  <si>
    <t>Оренда обладнання (98390000-3 Інші послуги)</t>
  </si>
  <si>
    <t>Послуги з надання невиключного права на використання комп'ютерної програми "Системи корпоративної електронної пошти FossDocMail" (48516000-8 Пакети програмного забезпечення для обміну інформацією)</t>
  </si>
  <si>
    <t>Послуги з надання ліцензій на програмне забезпечення АВК-5 (48516000-8 Пакети програмного забезпечення для обміну інформацією)</t>
  </si>
  <si>
    <r>
      <t>Код ДК 021:2015   50310000-1 -</t>
    </r>
    <r>
      <rPr>
        <sz val="10"/>
        <color indexed="8"/>
        <rFont val="Times New Roman"/>
        <family val="1"/>
        <charset val="204"/>
      </rPr>
      <t>Технічне обслуговування і ремонт офісної техніки</t>
    </r>
  </si>
  <si>
    <t>Послуги з заправки та відновлення картриджів (50313000-2 - технічне обслуговування і ремонт копіювально-розмножувальної техніки)</t>
  </si>
  <si>
    <t xml:space="preserve">грн. п'ятдесят тисяч гривень 00 коп.)                            </t>
  </si>
  <si>
    <t>Послуги з утилізації комп'ютерного, серверного та активного мережевого обладнання (90510000-5-Утилізація сміття та поводженння зі сміттям)</t>
  </si>
  <si>
    <t xml:space="preserve">Реактивна електроенергія (за адресою вул. Дегтярівська,11г; </t>
  </si>
  <si>
    <t xml:space="preserve">Реактивна електроенергія (за адресою вул. Дегтярівська,11а; </t>
  </si>
  <si>
    <t>Реактивна електроенергія (за адресою вул.Саксаганського,66)</t>
  </si>
  <si>
    <t xml:space="preserve"> гривень (п'ятсот одна тисяча триста п'ядесят вісім гривень 40 коп), </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</si>
  <si>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</si>
  <si>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 </t>
  </si>
  <si>
    <t xml:space="preserve"> гривень (сто сорок п'ять тисяч сімсот дев'яносто дві гривні 00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</si>
  <si>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</si>
  <si>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</si>
  <si>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</si>
  <si>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</si>
  <si>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t>
  </si>
  <si>
    <t xml:space="preserve">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</si>
  <si>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t>
  </si>
  <si>
    <t xml:space="preserve">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</si>
  <si>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</si>
  <si>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(65110000-7 Розподіл води)</t>
  </si>
  <si>
    <r>
      <t xml:space="preserve">Код  ДК 021: 2015 65110000-7                         </t>
    </r>
    <r>
      <rPr>
        <sz val="10"/>
        <color indexed="8"/>
        <rFont val="Times New Roman"/>
        <family val="1"/>
        <charset val="204"/>
      </rPr>
      <t>Розподіл води</t>
    </r>
  </si>
  <si>
    <r>
      <t xml:space="preserve">Код  ДК 021: 2015 65110000-7                        </t>
    </r>
    <r>
      <rPr>
        <sz val="10"/>
        <color indexed="8"/>
        <rFont val="Times New Roman"/>
        <family val="1"/>
        <charset val="204"/>
      </rPr>
      <t xml:space="preserve"> Розподіл води</t>
    </r>
  </si>
  <si>
    <t>(90430000-0  Послуги з відведення стічних вод)</t>
  </si>
  <si>
    <r>
      <t xml:space="preserve">Код  ДК 021: 2015 90430000-0                         </t>
    </r>
    <r>
      <rPr>
        <sz val="10"/>
        <color indexed="8"/>
        <rFont val="Times New Roman"/>
        <family val="1"/>
        <charset val="204"/>
      </rPr>
      <t>Послуги з відведення стічних вод</t>
    </r>
  </si>
  <si>
    <r>
      <t>Послуги з</t>
    </r>
    <r>
      <rPr>
        <b/>
        <sz val="10"/>
        <color indexed="8"/>
        <rFont val="Times New Roman"/>
        <family val="1"/>
        <charset val="204"/>
      </rPr>
      <t xml:space="preserve"> водовідведення</t>
    </r>
    <r>
      <rPr>
        <sz val="10"/>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</si>
  <si>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Послуги з </t>
    </r>
    <r>
      <rPr>
        <b/>
        <sz val="10"/>
        <color indexed="8"/>
        <rFont val="Times New Roman"/>
        <family val="1"/>
        <charset val="204"/>
      </rPr>
      <t xml:space="preserve">водопостачанням </t>
    </r>
    <r>
      <rPr>
        <sz val="10"/>
        <color indexed="8"/>
        <rFont val="Times New Roman"/>
        <family val="1"/>
        <charset val="204"/>
      </rPr>
      <t xml:space="preserve">(за адресами м. Київ, вул.Дегтярівська, 11-Г; вул Дегтярівська 11А; вул.Саксаганського,66) (Послуги з водопостачанням (за адресами: м. Київ, вул.Дегтярівська, 11-Г; вул Дегтярівська 11А; вул.Саксаганського,66): ДК 021: 2015 65110000-7 Розподіл води) </t>
    </r>
  </si>
  <si>
    <r>
      <t>Код  ДК 021: 2015 09310000-5</t>
    </r>
    <r>
      <rPr>
        <sz val="10"/>
        <color indexed="8"/>
        <rFont val="Times New Roman"/>
        <family val="1"/>
        <charset val="204"/>
      </rPr>
      <t xml:space="preserve"> Електрична енергія   (09310000-5 Електрична енергія)   </t>
    </r>
  </si>
  <si>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</si>
  <si>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</si>
  <si>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t>
  </si>
  <si>
    <r>
      <t xml:space="preserve">Код  ДК 021: 2015 09120000-6 </t>
    </r>
    <r>
      <rPr>
        <sz val="10"/>
        <color indexed="8"/>
        <rFont val="Times New Roman"/>
        <family val="1"/>
        <charset val="204"/>
      </rPr>
      <t>Газове паливо(09120000-6 Газове паливо)</t>
    </r>
  </si>
  <si>
    <t>Уніфікована митна квітанція МД-1, митні декларації на мовах (ДК 021:2015 - 22820000-4 Бланки) (Уніфікована митна квітанція МД-1, митні декларації на мовах: ДК 021:2015 - 22820000-4 Бланки)</t>
  </si>
  <si>
    <r>
      <t>Код 021: 2015 22820000-4</t>
    </r>
    <r>
      <rPr>
        <sz val="10"/>
        <color indexed="8"/>
        <rFont val="Times New Roman"/>
        <family val="1"/>
        <charset val="204"/>
      </rPr>
      <t xml:space="preserve"> Бланки (22820000-4 Бланки)</t>
    </r>
  </si>
  <si>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</si>
  <si>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</si>
  <si>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</si>
  <si>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t>
  </si>
  <si>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</si>
  <si>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</si>
  <si>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послуги(64110000-0 -Поштові послуги)</t>
    </r>
  </si>
  <si>
    <t>(64210000-1 -Послуги телефонного зв'язку та передачі даних)</t>
  </si>
  <si>
    <r>
      <t>Код ДК 021:2015   72410000-7 -</t>
    </r>
    <r>
      <rPr>
        <sz val="10"/>
        <color indexed="8"/>
        <rFont val="Times New Roman"/>
        <family val="1"/>
        <charset val="204"/>
      </rPr>
      <t>Послуги провайдерів(72410000-7 -Послуги провайдерів)</t>
    </r>
  </si>
  <si>
    <t>Надання послуг захищеного доступу до мережі Інтернет (основний канал) (ДК 021:2015  72410000-7 -Послуги провайдерів) (Надання послуг захищеного доступу до мережі Інтернет (основний канал): ДК 021:2015  72410000-7 -Послуги провайдерів)</t>
  </si>
  <si>
    <r>
      <t>Код ДК 021:2015  72410000-7 -</t>
    </r>
    <r>
      <rPr>
        <sz val="10"/>
        <color indexed="8"/>
        <rFont val="Times New Roman"/>
        <family val="1"/>
        <charset val="204"/>
      </rPr>
      <t>Послуги провайдерів(72410000-7 -Послуги провайдерів)</t>
    </r>
  </si>
  <si>
    <t>Послуги з реєстрації та гарантійної підтримки автономної системи (AS) та  IP адрес v4 (ДК 021:2015   72410000-7 -Послуги провайдерів) (Послуги з реєстрації та гарантійної підтримки автономної системи (AS) та  IP адрес v4: ДК 021:2015 72410000-7 -Послуги провайдерів)</t>
  </si>
  <si>
    <t>Надання послуг захищеного доступу до мережі Інтернет (резервний канал) (ДК 021:2015  72410000-7 -Послуги провайдерів) (Надання послуг захищеного доступу до мережі Інтернет (резервний канал): ДК 021:2015  72410000-7 -Послуги провайдерів)</t>
  </si>
  <si>
    <r>
      <t>Код ДК 021:2015   64210000-1 -</t>
    </r>
    <r>
      <rPr>
        <sz val="10"/>
        <color indexed="8"/>
        <rFont val="Times New Roman"/>
        <family val="1"/>
        <charset val="204"/>
      </rPr>
      <t>Послуги телефонного зв'язку та передачі даних(64210000-1 -Послуги телефонного зв'язку та передачі даних)</t>
    </r>
  </si>
  <si>
    <t>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 (Послуги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t>
  </si>
  <si>
    <r>
      <rPr>
        <b/>
        <sz val="10"/>
        <rFont val="Times New Roman"/>
        <family val="1"/>
        <charset val="204"/>
      </rPr>
      <t>Код ДК 021:2015  45440000-3</t>
    </r>
    <r>
      <rPr>
        <sz val="10"/>
        <rFont val="Times New Roman"/>
        <family val="1"/>
        <charset val="204"/>
      </rPr>
      <t>-Фарбування та скління(45442000-7 Нанесення захисного покриття)</t>
    </r>
  </si>
  <si>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</si>
  <si>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</si>
  <si>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</si>
  <si>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Код ДК 021:2015  38580000-4 -Рентгенологічне та радіологічне обладнання немедичного призначення</t>
  </si>
  <si>
    <t>(38581000-1 Сканери багажу)</t>
  </si>
  <si>
    <t>Скануючі системистаціонарного типу для огляду легкових транспортних засобів та мікроавтобісів (ДК 021:2015  38580000-4 -Рентгенологічне та радіологічне обладнання немедичного призначення) (Скануючі системистаціонарного типу для огляду легкових транспортних засобів та мікроавтобісів: ДК 021:2015 - 38581000-1 Сканери багажу)</t>
  </si>
  <si>
    <t>Код ДК 021:2015 50530000 - 9  Послуги з ремонту ітехнічного обслуговування техніки</t>
  </si>
  <si>
    <t>(50532000-6 Послуги з ремонту і технічного обслуговування електричної техніки, апаратури та супутнього обладнання)</t>
  </si>
  <si>
    <t>Капітальний ремонт мобільних скануючих систем (ДК 021:2015 50530000 - 9  Послуги з ремонту ітехнічного обслуговування техніки) (Капітальний ремонт мобільних скануючих систем: ДК 021:2015 - 50532000-6 Послуги з ремонту і технічного обслуговування електричної техніки, апаратури та супутнього обладнання)</t>
  </si>
  <si>
    <t xml:space="preserve"> грн( один мільйон сімсот чорок шість тисяч двісті вісімнадцять гривень 27 коп)</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</si>
  <si>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</si>
  <si>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</si>
  <si>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</si>
  <si>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</si>
  <si>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</si>
  <si>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</si>
  <si>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 (Послуги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t>
  </si>
  <si>
    <r>
      <t>Послуги з</t>
    </r>
    <r>
      <rPr>
        <b/>
        <sz val="10"/>
        <color indexed="8"/>
        <rFont val="Times New Roman"/>
        <family val="1"/>
        <charset val="204"/>
      </rPr>
      <t xml:space="preserve"> водопостачання</t>
    </r>
    <r>
      <rPr>
        <sz val="10"/>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</si>
  <si>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t xml:space="preserve"> гривень (00 грн. 00коп)</t>
  </si>
  <si>
    <r>
      <t xml:space="preserve">Послуги з </t>
    </r>
    <r>
      <rPr>
        <b/>
        <sz val="10"/>
        <color indexed="8"/>
        <rFont val="Times New Roman"/>
        <family val="1"/>
        <charset val="204"/>
      </rPr>
      <t>водовідведення</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t>
    </r>
  </si>
  <si>
    <t xml:space="preserve"> гривень (00 гривень 00коп)</t>
  </si>
  <si>
    <t xml:space="preserve">грн. (п'ятсот шістдесят дві тисячі двісті двадцять п'ять  гривень 34 коп.)                        </t>
  </si>
  <si>
    <t xml:space="preserve">грн. (тридцять сім тисяч сімсот сімдесят чотири гривні 66 коп.)                        </t>
  </si>
  <si>
    <t>2240</t>
  </si>
  <si>
    <t>(20%- додаткова угода)</t>
  </si>
  <si>
    <t xml:space="preserve">грн.(чотирнадцять мільйонів чотириста чотирнадцять тисяч триста двадцять три  гривні 12 коп.)   </t>
  </si>
  <si>
    <t xml:space="preserve">грн.(три мільйони двісті тридцять три тисячі двісті сімдесят чотири  гривні 88 коп.)   </t>
  </si>
  <si>
    <t xml:space="preserve"> грн. (сто двадцять одна   тисяча дев'ятсот чотири  гривні 64 коп)</t>
  </si>
  <si>
    <t xml:space="preserve"> гривень (сто дев'ять  тисяч дев'ятсот п'ядесят п'ять  гривень 36 коп)</t>
  </si>
  <si>
    <r>
      <t>Лот -1 Надання послуг захищеного доступу до мережі Інтернет</t>
    </r>
    <r>
      <rPr>
        <b/>
        <sz val="10"/>
        <color indexed="8"/>
        <rFont val="Times New Roman"/>
        <family val="1"/>
        <charset val="204"/>
      </rPr>
      <t xml:space="preserve"> (основний канал) </t>
    </r>
    <r>
      <rPr>
        <sz val="10"/>
        <color indexed="8"/>
        <rFont val="Times New Roman"/>
        <family val="1"/>
        <charset val="204"/>
      </rPr>
      <t>(ДК 021:2015  72410000-7 -Послуги провайдерів) (Надання послуг захищеного доступу до мережі Інтернет (основний канал): ДК 021:2015  72410000-7 -Послуги провайдерів)                                                          Лот-2 Надання послуг захищеного доступу до мережі Інтернет</t>
    </r>
    <r>
      <rPr>
        <b/>
        <sz val="10"/>
        <color indexed="8"/>
        <rFont val="Times New Roman"/>
        <family val="1"/>
        <charset val="204"/>
      </rPr>
      <t xml:space="preserve"> (резервний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(резервний канал): ДК 021:2015  72410000-7 -Послуги провайдерів)</t>
    </r>
  </si>
  <si>
    <r>
      <t xml:space="preserve">загальний фонд КПКВ 3506010 </t>
    </r>
    <r>
      <rPr>
        <b/>
        <sz val="10"/>
        <color indexed="8"/>
        <rFont val="Times New Roman"/>
        <family val="1"/>
        <charset val="204"/>
      </rPr>
      <t>(об'єднано в одну процедуру)</t>
    </r>
  </si>
  <si>
    <r>
      <t xml:space="preserve">загальний фонд КПКВ 3506010 </t>
    </r>
    <r>
      <rPr>
        <b/>
        <sz val="10"/>
        <color indexed="8"/>
        <rFont val="Times New Roman"/>
        <family val="1"/>
        <charset val="204"/>
      </rPr>
      <t>(20% додаткова угода від основного договору)</t>
    </r>
  </si>
  <si>
    <r>
      <t>загальний фонд КПКВ 3506010</t>
    </r>
    <r>
      <rPr>
        <b/>
        <sz val="10"/>
        <color indexed="8"/>
        <rFont val="Times New Roman"/>
        <family val="1"/>
        <charset val="204"/>
      </rPr>
      <t xml:space="preserve"> (20% додаткова угода)</t>
    </r>
  </si>
  <si>
    <r>
      <rPr>
        <b/>
        <sz val="10"/>
        <color indexed="8"/>
        <rFont val="Times New Roman"/>
        <family val="1"/>
        <charset val="204"/>
      </rPr>
      <t>Код ДК 021:2015   64210000-1</t>
    </r>
    <r>
      <rPr>
        <sz val="10"/>
        <color indexed="8"/>
        <rFont val="Times New Roman"/>
        <family val="1"/>
        <charset val="204"/>
      </rPr>
      <t xml:space="preserve"> -Послуги телефонного зв'язку та передачі даних(64210000-1 -Послуги телефонного зв'язку та передачі даних)</t>
    </r>
  </si>
  <si>
    <t xml:space="preserve">Забезпечення зв'язку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(Забезпечення з'язку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t>
  </si>
  <si>
    <t xml:space="preserve">грн. (двадцять шість тисяч дев'ятсот вісімдесят вісім гривень 48коп.)                          </t>
  </si>
  <si>
    <r>
      <t xml:space="preserve">загальний фонд КПКВ 3506010 </t>
    </r>
    <r>
      <rPr>
        <b/>
        <sz val="10"/>
        <color indexed="8"/>
        <rFont val="Times New Roman"/>
        <family val="1"/>
        <charset val="204"/>
      </rPr>
      <t>(20 %- додаткова угода анулюється  у зв'язку з</t>
    </r>
    <r>
      <rPr>
        <sz val="10"/>
        <color indexed="8"/>
        <rFont val="Times New Roman"/>
        <family val="1"/>
        <charset val="204"/>
      </rPr>
      <t xml:space="preserve"> </t>
    </r>
    <r>
      <rPr>
        <b/>
        <sz val="10"/>
        <color indexed="8"/>
        <rFont val="Times New Roman"/>
        <family val="1"/>
        <charset val="204"/>
      </rPr>
      <t>проведенням переговорної процедури )</t>
    </r>
  </si>
  <si>
    <r>
      <t>загальний фонд КПКВ 3506010</t>
    </r>
    <r>
      <rPr>
        <b/>
        <sz val="10"/>
        <color indexed="8"/>
        <rFont val="Times New Roman"/>
        <family val="1"/>
        <charset val="204"/>
      </rPr>
      <t xml:space="preserve"> (20 %- додаткова угода анулюється у зв'язку з проведенням переговорної процедури )</t>
    </r>
  </si>
  <si>
    <t xml:space="preserve">Код ДК 021:2015   72260000-5 -Послуги, пов'язані з програмним забезпенням </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</si>
  <si>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Мережа)(72260000-5 -Послуги, пов'язані з програмним забезпенням 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</si>
  <si>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(72260000-5 -Послуги, пов'язані з програмним забезпенням )</t>
  </si>
  <si>
    <t xml:space="preserve">грн.(сто дев'яносто сім тисяч п'ятсот п'ядесят гривень 00 коп.)                           </t>
  </si>
  <si>
    <r>
      <t xml:space="preserve">загальний фонд КПКВ 3506010   </t>
    </r>
    <r>
      <rPr>
        <b/>
        <sz val="10"/>
        <color indexed="8"/>
        <rFont val="Times New Roman"/>
        <family val="1"/>
        <charset val="204"/>
      </rPr>
      <t xml:space="preserve"> (20%- додаткова угода)      </t>
    </r>
  </si>
  <si>
    <r>
      <t xml:space="preserve">загальний фонд КПКВ 3506010  </t>
    </r>
    <r>
      <rPr>
        <b/>
        <sz val="10"/>
        <color indexed="8"/>
        <rFont val="Times New Roman"/>
        <family val="1"/>
        <charset val="204"/>
      </rPr>
      <t>Закупівля через ЦЗО</t>
    </r>
  </si>
  <si>
    <t>грн. (один мільйон чотириста двадцять одна тисяч дев'ятсот п'ятдесят п'ять гривень 13 коп)</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</si>
  <si>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11-Гм. Київ, вул.Дегтярівська, 11-А,вул.Саксаганського, 66,Київська обл., Вишгородський р-н. с.Лютіж, Урочище Туровча 1: ДК 021: 2015 09310000-5 Електрична енергія)</t>
  </si>
  <si>
    <t xml:space="preserve">загальний фонд КПКВ 3506010   </t>
  </si>
  <si>
    <t>грн. (один мільйон  вісімсот дев'яносто  тисяч чотириста сорок  дев'ять  гривень 87 коп)</t>
  </si>
  <si>
    <t>грн (сімдесят три тисячі сто п'ядесят шість  гривень 90 коп)</t>
  </si>
  <si>
    <t>грн (сто одна тисяча двадцять гривень 61 коп)</t>
  </si>
  <si>
    <t>грн. (вісімдесят чотири тисячі триста вісімдесят одна гривня 80 коп)</t>
  </si>
  <si>
    <t>грн. (сімсот шістдесят чотири тисячі вісімдесят сім гривень 85 коп)</t>
  </si>
  <si>
    <t>грн (тридцять три тисячі вісімдесят гривень 83 коп)</t>
  </si>
  <si>
    <t>грн. (двадцять чотири тисячі шістсот сімдесят дві гривні 71 коп)</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</si>
  <si>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</si>
  <si>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(вісімсот дві тисячі чотириста п'ятдесят гривень 00 коп.)               </t>
  </si>
  <si>
    <t xml:space="preserve">загальний фонд КПКВ 3506010  
постанова КМУ від 31 березня 2021 року № 272 «Про внесення зміни до переліку товарів, робіт і послуг, необхідних для здійснення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на території України» - бюджетним організаціям, які не встигли обрати електропостачальника, надано право обрання постачальника після 1 квітня поточного року, на безтендерній основі, шляхом укладання договорів на постачання електроенергії </t>
  </si>
  <si>
    <t xml:space="preserve">РІЧНИЙ ПЛАН ЗАКУПІВЕЛЬ </t>
  </si>
  <si>
    <r>
      <t xml:space="preserve">Код 021: 2015 </t>
    </r>
    <r>
      <rPr>
        <sz val="10"/>
        <color indexed="8"/>
        <rFont val="Times New Roman"/>
        <family val="1"/>
        <charset val="204"/>
      </rPr>
      <t>30190000-7 Офісне устаткування та приладдя різне
(30192153-8 Штампи; 30199230-1 - Конверти; 30197630-1 - Папір для друку)</t>
    </r>
  </si>
  <si>
    <r>
      <t>загальний фонд КПКВ 3506010</t>
    </r>
    <r>
      <rPr>
        <sz val="11"/>
        <color rgb="FFFF0000"/>
        <rFont val="Times New Roman"/>
        <family val="1"/>
        <charset val="204"/>
      </rPr>
      <t xml:space="preserve"> </t>
    </r>
    <r>
      <rPr>
        <b/>
        <sz val="11"/>
        <rFont val="Times New Roman"/>
        <family val="1"/>
        <charset val="204"/>
      </rPr>
      <t>Закупівля через ЦЗО</t>
    </r>
  </si>
  <si>
    <t xml:space="preserve">Придбання бланків сертифікатів з перевезення (походження) товару EUR.1 та EUR-MED (ДК 021:2015 - 22820000-4 Бланки) </t>
  </si>
  <si>
    <t xml:space="preserve">грн. (один мільойон двадцять тисяч  гривень 00 коп.)                            </t>
  </si>
  <si>
    <r>
      <t>загальний фонд КПКВ 3506010</t>
    </r>
    <r>
      <rPr>
        <sz val="11"/>
        <color rgb="FFFF0000"/>
        <rFont val="Times New Roman"/>
        <family val="1"/>
        <charset val="204"/>
      </rPr>
      <t xml:space="preserve"> 
(довідка про зміни до кошторису на 2021 рік від 16.04.2021 № 48)</t>
    </r>
  </si>
  <si>
    <t xml:space="preserve">грн. (чотириста тринадцять чотири тисячі триста дві гривні 73 коп.)                            </t>
  </si>
  <si>
    <t xml:space="preserve">грн. (шістдесят дві тисячі сто дев'яносто сім гривень 27 коп.)                             </t>
  </si>
  <si>
    <t xml:space="preserve">грн. (один мільойон триста дев'яносто п'ять тисяч дев'ятсот тридцять дев'ять  гривень 97 коп.)                            </t>
  </si>
  <si>
    <t xml:space="preserve">грн. (сім мільйонів чотириста двадцять три тисячі триста  гривень 00 коп.)                             </t>
  </si>
  <si>
    <r>
      <t xml:space="preserve">загальний фонд КПКВ 3506010 
</t>
    </r>
    <r>
      <rPr>
        <sz val="10"/>
        <color rgb="FFFF0000"/>
        <rFont val="Times New Roman"/>
        <family val="1"/>
        <charset val="204"/>
      </rPr>
      <t>(довідка про зміни до кошторису на 2021 рік від 16.04.2021 № 46)</t>
    </r>
  </si>
  <si>
    <r>
      <t xml:space="preserve">загальний фонд КПКВ 3506010  
</t>
    </r>
    <r>
      <rPr>
        <sz val="10"/>
        <color rgb="FFFF0000"/>
        <rFont val="Times New Roman"/>
        <family val="1"/>
        <charset val="204"/>
      </rPr>
      <t>(довідка про зміни до кошторису на 2021 рік від 16.04.2021 № 47)</t>
    </r>
  </si>
  <si>
    <t xml:space="preserve">грн. (сто сімдесят три тисячі дев'яносто дев'ять гривень 18 коп.)                          </t>
  </si>
  <si>
    <r>
      <t xml:space="preserve">Код ДК 021:2015   72310000-1 - </t>
    </r>
    <r>
      <rPr>
        <sz val="10"/>
        <rFont val="Times New Roman"/>
        <family val="1"/>
        <charset val="204"/>
      </rPr>
      <t>Послуги з обробки даних</t>
    </r>
  </si>
  <si>
    <t xml:space="preserve">грн.( чотириста сім тисяч триста двадцять одна гривня 59 коп.)                            </t>
  </si>
  <si>
    <t>Реконструкція існуючих та будівництво нових об'єктів інфраструктури пункту пропуску "Ужгород" ІІ черга (пасажирський напрямок)</t>
  </si>
  <si>
    <t>Код ДК 021:2015 45223000-6  Спорудження конструкцій</t>
  </si>
  <si>
    <t>(45223000-6  Спорудження конструкцій)</t>
  </si>
  <si>
    <t>Реконструкція автомобільного пункту пропуску "Красноїльськ"</t>
  </si>
  <si>
    <t>загальний фонд КПКВ 3506010  (довідка про зміни до кошторису на 2021 рік від 24.05.2021 № 67)</t>
  </si>
  <si>
    <t>Реконструкція автомобільного пункту пропуску "Дяківці"</t>
  </si>
  <si>
    <t>Всього за КЕКВ 3142 "Реконструкція та реставрація інших об'єктів"</t>
  </si>
  <si>
    <t>Авторський нагляд за проектом "Реконструкція автомобільного пункту пропуску "Красноїльськ""</t>
  </si>
  <si>
    <t>Код ДК 021:2015 45200000-9 Роботи, пов’язані з об’єктами завершеного чи незавершеного будівництва та об’єктів цивільного будівництва</t>
  </si>
  <si>
    <t>( 45200000-9  Роботи, пов’язані з об’єктами завершеного чи незавершеного будівництва та об’єктів цивільного будівництва)</t>
  </si>
  <si>
    <t xml:space="preserve">грн. (вісімдесят шість мільйонів  дев'яносто сім тисяч шістсот гривень 00 коп.)                                                               </t>
  </si>
  <si>
    <t xml:space="preserve">гривень (сто сорок шість мільйонів шістсот двадцять дев'ять тисяч гривень 00 коп.)                                                                  </t>
  </si>
  <si>
    <t>Код ДК 021:2015 71520000-9  Послуги з нагляду за виконанням будівельних робіт</t>
  </si>
  <si>
    <t>(71520000-9  Послуги з нагляду за виконанням будівельних робіт)</t>
  </si>
  <si>
    <t>Код ДК 021:2015 71247000-1 Нагляд за будівельними роботами</t>
  </si>
  <si>
    <t>технічний нагляд за проектом  Реконструкція автомобільного пункту пропуску "Красноїльськ"</t>
  </si>
  <si>
    <t>(71247000-1 Нагляд за будівельними роботами)</t>
  </si>
  <si>
    <t>грн. (сто двадцять мільйонів дев'ятсот сімдесят тисяч гривень 00 коп. )</t>
  </si>
  <si>
    <t>очікувана вартість (сорок дев'ять мільйонів п'ятсот тисяч гривень 00 коп.)</t>
  </si>
  <si>
    <t>грн. (один мільйон триста сорок тисяч п'ятсот сімдесят гривень 00 коп.</t>
  </si>
  <si>
    <t>грн (тридцять вісім тисяч п'ясот  дев'яносто чотири гривні 30 коп)</t>
  </si>
  <si>
    <t>гривень (чотириста вісімдесят дев'ять тисяч   п'ятсот гривень 00 коп)</t>
  </si>
  <si>
    <t xml:space="preserve">грн.(сто п'ятдесят п'ять тисяч вісімсот вісімдесят  гривень 00 коп.)                           </t>
  </si>
  <si>
    <t xml:space="preserve">грн.( двісті вісімдесят одна тисяча чотириста гривень 00 коп.)                            </t>
  </si>
  <si>
    <t xml:space="preserve">Голова тендерного комітету Державної митної служби України </t>
  </si>
  <si>
    <t>ДАВИД МАКАР'ЯН</t>
  </si>
  <si>
    <t>Секретар тендерного комітету</t>
  </si>
  <si>
    <t>ОЛЕНА ЗАГОРОДНЯ</t>
  </si>
  <si>
    <t>Очікувана вартість  на 2021-2022 р.р. два мільйона шістдсят дев'ять тисяч сімсот п'ятдесят шість гривень 00 коп.) в т.ч. на 2021 рік - 1 800 000,00 грн. (один мільйон вісімсот тисяч гривень 00 коп.)</t>
  </si>
  <si>
    <t>очікувана вартість на 2021-2022 р.р.  (двісті шістдесят тисяч вісімсот тридцять дві гривні 00 коп.), в т.ч. очікувана вартість на 2021 рік 227000,00 грн. (двісті двадцять сім тисяч грн. 00 коп.)</t>
  </si>
  <si>
    <t xml:space="preserve">Очікувана вартість  на 2021-2022 р.р.  (сто сім мільйонів чотириста девяносто сім тисяч чотириста вісімдесят дві гривні 00 коп.) (очікувана вартість  на 2021 рік  становить 88 674 800,00 грн.  вісімдесят вісім мільйонів шістсот сімдесят чотири тисячі вісімсот гривень 00 коп.)  </t>
  </si>
  <si>
    <t xml:space="preserve">ЗАТВЕРДЖЕНО ПРОТОКОЛОМ ВІД </t>
  </si>
  <si>
    <t>_______________   № ____</t>
  </si>
  <si>
    <t>Зміни 12</t>
  </si>
  <si>
    <t>Придбання уніфікованих дата-штампів, конвертів та офісного паперу (ДК 021:2015 - 301900007 - Офісне устаткування та приладдя різне) (лот 1: код за ДК 021:2015 - 30197630-1 - Папір для друку; лот 2: код за ДК 021:2015 - 30199230-1 – Конверти; лот 3: код за ДК 021:2015 - 30192153-8 – Штампи)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</si>
</sst>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4">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charset val="204"/>
    </font>
    <font>
      <sz val="11"/>
      <color indexed="8"/>
      <name val="Calibri"/>
      <family val="2"/>
      <charset val="204"/>
    </font>
    <font>
      <b/>
      <sz val="16"/>
      <color indexed="8"/>
      <name val="Times New Roman"/>
      <family val="1"/>
      <charset val="204"/>
    </font>
    <font>
      <sz val="10"/>
      <color indexed="8"/>
      <name val="Times New Roman"/>
      <family val="1"/>
      <charset val="204"/>
    </font>
    <font>
      <b/>
      <u/>
      <sz val="14"/>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sz val="10"/>
      <color indexed="8"/>
      <name val="Times New Roman"/>
      <family val="1"/>
      <charset val="204"/>
    </font>
    <font>
      <sz val="11"/>
      <color indexed="8"/>
      <name val="Times New Roman"/>
      <family val="1"/>
      <charset val="204"/>
    </font>
    <font>
      <b/>
      <sz val="14"/>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8"/>
      <name val="Times New Roman"/>
      <family val="1"/>
      <charset val="204"/>
    </font>
    <font>
      <sz val="11"/>
      <color indexed="8"/>
      <name val="Times Roman"/>
      <family val="1"/>
    </font>
    <font>
      <sz val="11"/>
      <color indexed="10"/>
      <name val="Calibri"/>
      <family val="2"/>
      <charset val="204"/>
    </font>
    <font>
      <sz val="11"/>
      <name val="Calibri"/>
      <family val="2"/>
      <charset val="204"/>
    </font>
    <font>
      <sz val="18"/>
      <color rgb="FFFFFF00"/>
      <name val="Calibri"/>
      <family val="2"/>
      <charset val="204"/>
      <scheme val="minor"/>
    </font>
    <font>
      <sz val="16"/>
      <color rgb="FFFFFF00"/>
      <name val="Calibri"/>
      <family val="2"/>
      <charset val="204"/>
      <scheme val="minor"/>
    </font>
    <font>
      <sz val="10"/>
      <color theme="1"/>
      <name val="Times New Roman"/>
      <family val="1"/>
      <charset val="204"/>
    </font>
    <font>
      <sz val="20"/>
      <color rgb="FFFFFF00"/>
      <name val="Calibri"/>
      <family val="2"/>
      <charset val="204"/>
      <scheme val="minor"/>
    </font>
    <font>
      <sz val="12"/>
      <color rgb="FFFFFF00"/>
      <name val="Calibri"/>
      <family val="2"/>
      <charset val="204"/>
      <scheme val="minor"/>
    </font>
    <font>
      <sz val="11"/>
      <color rgb="FFFFFF00"/>
      <name val="Calibri"/>
      <family val="2"/>
      <charset val="204"/>
      <scheme val="minor"/>
    </font>
    <font>
      <sz val="11"/>
      <color rgb="FFFF0000"/>
      <name val="Calibri"/>
      <family val="2"/>
      <charset val="204"/>
      <scheme val="minor"/>
    </font>
    <font>
      <sz val="11"/>
      <color rgb="FFFF0000"/>
      <name val="Calibri"/>
      <family val="2"/>
      <charset val="204"/>
    </font>
    <font>
      <sz val="9"/>
      <color theme="1"/>
      <name val="Times New Roman"/>
      <family val="1"/>
      <charset val="204"/>
    </font>
    <font>
      <sz val="10"/>
      <name val="Calibri"/>
      <family val="2"/>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4"/>
      <color rgb="FFFF0000"/>
      <name val="Calibri"/>
      <family val="2"/>
      <charset val="204"/>
      <scheme val="minor"/>
    </font>
    <font>
      <sz val="10"/>
      <color rgb="FF000000"/>
      <name val="Times New Roman"/>
      <family val="1"/>
      <charset val="204"/>
    </font>
    <font>
      <sz val="11"/>
      <name val="Calibri"/>
      <family val="2"/>
      <charset val="204"/>
      <scheme val="minor"/>
    </font>
    <font>
      <b/>
      <sz val="11"/>
      <color theme="1"/>
      <name val="Times New Roman"/>
      <family val="1"/>
      <charset val="204"/>
    </font>
    <font>
      <sz val="11"/>
      <color rgb="FFFFFF00"/>
      <name val="Calibri"/>
      <family val="2"/>
      <charset val="204"/>
    </font>
    <font>
      <sz val="18"/>
      <color rgb="FFFF0000"/>
      <name val="Calibri"/>
      <family val="2"/>
      <charset val="204"/>
      <scheme val="minor"/>
    </font>
    <font>
      <b/>
      <sz val="10"/>
      <color theme="1"/>
      <name val="Times New Roman"/>
      <family val="1"/>
      <charset val="204"/>
    </font>
    <font>
      <b/>
      <sz val="12"/>
      <color rgb="FFFF0000"/>
      <name val="Times New Roman"/>
      <family val="1"/>
      <charset val="204"/>
    </font>
    <font>
      <sz val="11"/>
      <color rgb="FFFF0000"/>
      <name val="Times New Roman"/>
      <family val="1"/>
      <charset val="204"/>
    </font>
    <font>
      <b/>
      <sz val="11"/>
      <color rgb="FFFF0000"/>
      <name val="Times New Roman"/>
      <family val="1"/>
      <charset val="204"/>
    </font>
    <font>
      <b/>
      <sz val="12"/>
      <color rgb="FF00B050"/>
      <name val="Times New Roman"/>
      <family val="1"/>
      <charset val="204"/>
    </font>
    <font>
      <sz val="10"/>
      <color rgb="FF00B050"/>
      <name val="Times New Roman"/>
      <family val="1"/>
      <charset val="204"/>
    </font>
    <font>
      <sz val="11"/>
      <color rgb="FFC00000"/>
      <name val="Calibri"/>
      <family val="2"/>
      <charset val="204"/>
    </font>
    <font>
      <sz val="11"/>
      <color theme="1"/>
      <name val="Calibri"/>
      <family val="2"/>
      <charset val="204"/>
    </font>
    <font>
      <b/>
      <sz val="9"/>
      <color theme="1"/>
      <name val="Times New Roman"/>
      <family val="1"/>
      <charset val="204"/>
    </font>
    <font>
      <sz val="11"/>
      <color theme="1"/>
      <name val="Times New Roman"/>
      <family val="1"/>
      <charset val="204"/>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7558519241921"/>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8"/>
      </left>
      <right style="medium">
        <color indexed="8"/>
      </right>
      <top style="thin">
        <color indexed="64"/>
      </top>
      <bottom/>
      <diagonal/>
    </border>
    <border>
      <left/>
      <right style="medium">
        <color indexed="8"/>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right style="medium">
        <color indexed="8"/>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8"/>
      </left>
      <right style="medium">
        <color indexed="8"/>
      </right>
      <top style="medium">
        <color indexed="8"/>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8"/>
      </right>
      <top/>
      <bottom/>
      <diagonal/>
    </border>
  </borders>
  <cellStyleXfs count="1">
    <xf numFmtId="0" fontId="0" fillId="0" borderId="0"/>
  </cellStyleXfs>
  <cellXfs count="562">
    <xf numFmtId="0" fontId="0" fillId="0" borderId="0" xfId="0"/>
    <xf numFmtId="0" fontId="15" fillId="0" borderId="2" xfId="0" applyFont="1" applyBorder="1" applyAlignment="1">
      <alignment horizontal="center" vertical="top" wrapText="1"/>
    </xf>
    <xf numFmtId="0" fontId="7" fillId="3" borderId="0" xfId="0" applyFont="1" applyFill="1" applyAlignment="1">
      <alignment horizontal="center" vertical="center"/>
    </xf>
    <xf numFmtId="0" fontId="15" fillId="0" borderId="4" xfId="0" applyFont="1" applyBorder="1" applyAlignment="1">
      <alignment horizontal="center" vertical="top" wrapText="1"/>
    </xf>
    <xf numFmtId="0" fontId="8" fillId="2" borderId="6" xfId="0" applyFont="1" applyFill="1" applyBorder="1" applyAlignment="1">
      <alignment vertical="center" wrapText="1"/>
    </xf>
    <xf numFmtId="0" fontId="9" fillId="2" borderId="5" xfId="0" applyFont="1" applyFill="1" applyBorder="1" applyAlignment="1">
      <alignment vertical="top" wrapText="1"/>
    </xf>
    <xf numFmtId="4" fontId="14" fillId="2" borderId="6" xfId="0" applyNumberFormat="1" applyFont="1" applyFill="1" applyBorder="1" applyAlignment="1">
      <alignment horizontal="center" vertical="center" wrapText="1"/>
    </xf>
    <xf numFmtId="0" fontId="9" fillId="2" borderId="6" xfId="0" applyFont="1" applyFill="1" applyBorder="1" applyAlignment="1">
      <alignment vertical="top" wrapText="1"/>
    </xf>
    <xf numFmtId="0" fontId="9" fillId="2" borderId="2" xfId="0" applyFont="1" applyFill="1" applyBorder="1" applyAlignment="1">
      <alignment vertical="top" wrapText="1"/>
    </xf>
    <xf numFmtId="4" fontId="14" fillId="2" borderId="2" xfId="0" applyNumberFormat="1" applyFont="1" applyFill="1" applyBorder="1" applyAlignment="1">
      <alignment horizontal="center" vertical="center" wrapText="1"/>
    </xf>
    <xf numFmtId="0" fontId="8" fillId="2" borderId="7" xfId="0" applyFont="1" applyFill="1" applyBorder="1" applyAlignment="1">
      <alignment vertical="center" wrapText="1"/>
    </xf>
    <xf numFmtId="0" fontId="8" fillId="2" borderId="2" xfId="0" applyFont="1" applyFill="1" applyBorder="1" applyAlignment="1">
      <alignment vertical="center" wrapText="1"/>
    </xf>
    <xf numFmtId="4" fontId="0" fillId="0" borderId="0" xfId="0" applyNumberFormat="1"/>
    <xf numFmtId="0" fontId="8" fillId="4" borderId="1" xfId="0" applyFont="1" applyFill="1" applyBorder="1" applyAlignment="1">
      <alignment vertical="top" wrapText="1"/>
    </xf>
    <xf numFmtId="0" fontId="8" fillId="4" borderId="3" xfId="0" applyFont="1" applyFill="1" applyBorder="1" applyAlignment="1">
      <alignment vertical="top" wrapText="1"/>
    </xf>
    <xf numFmtId="0" fontId="12" fillId="0" borderId="0" xfId="0" applyFont="1"/>
    <xf numFmtId="0" fontId="15" fillId="4" borderId="4" xfId="0" applyFont="1" applyFill="1" applyBorder="1" applyAlignment="1">
      <alignment horizontal="center" vertical="top" wrapText="1"/>
    </xf>
    <xf numFmtId="0" fontId="8" fillId="0" borderId="1" xfId="0" applyFont="1" applyFill="1" applyBorder="1" applyAlignment="1">
      <alignment vertical="top" wrapText="1"/>
    </xf>
    <xf numFmtId="0" fontId="8" fillId="0" borderId="3" xfId="0" applyFont="1" applyFill="1" applyBorder="1" applyAlignment="1">
      <alignment vertical="top" wrapText="1"/>
    </xf>
    <xf numFmtId="0" fontId="6" fillId="0" borderId="1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8" fillId="4" borderId="10" xfId="0" applyFont="1" applyFill="1" applyBorder="1" applyAlignment="1">
      <alignment vertical="top" wrapText="1"/>
    </xf>
    <xf numFmtId="4" fontId="20" fillId="5" borderId="4" xfId="0" applyNumberFormat="1" applyFont="1" applyFill="1" applyBorder="1" applyAlignment="1">
      <alignment horizontal="center" vertical="center" wrapText="1"/>
    </xf>
    <xf numFmtId="4" fontId="20" fillId="5" borderId="2" xfId="0" applyNumberFormat="1" applyFont="1" applyFill="1" applyBorder="1" applyAlignment="1">
      <alignment horizontal="center" vertical="top" wrapText="1"/>
    </xf>
    <xf numFmtId="0" fontId="6" fillId="0" borderId="3" xfId="0" applyFont="1" applyFill="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4" fontId="13" fillId="2" borderId="2" xfId="0" applyNumberFormat="1" applyFont="1" applyFill="1" applyBorder="1" applyAlignment="1">
      <alignment horizontal="center" wrapText="1"/>
    </xf>
    <xf numFmtId="4" fontId="23" fillId="2" borderId="2"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0" applyFont="1" applyFill="1" applyBorder="1" applyAlignment="1">
      <alignment vertical="top" wrapText="1"/>
    </xf>
    <xf numFmtId="0" fontId="6" fillId="0" borderId="3" xfId="0" applyFont="1" applyFill="1" applyBorder="1" applyAlignment="1">
      <alignment vertical="top" wrapText="1"/>
    </xf>
    <xf numFmtId="0" fontId="10" fillId="0" borderId="3" xfId="0" applyFont="1" applyFill="1" applyBorder="1" applyAlignment="1">
      <alignment vertical="center" wrapText="1"/>
    </xf>
    <xf numFmtId="0" fontId="25" fillId="2" borderId="2" xfId="0" applyFont="1" applyFill="1" applyBorder="1" applyAlignment="1">
      <alignment vertical="top" wrapText="1"/>
    </xf>
    <xf numFmtId="0" fontId="26" fillId="2" borderId="2" xfId="0" applyFont="1" applyFill="1" applyBorder="1" applyAlignment="1">
      <alignment vertical="center" wrapText="1"/>
    </xf>
    <xf numFmtId="0" fontId="8" fillId="0" borderId="3" xfId="0" applyFont="1" applyBorder="1" applyAlignment="1">
      <alignment vertical="top" wrapText="1"/>
    </xf>
    <xf numFmtId="0" fontId="8" fillId="4" borderId="3" xfId="0" applyFont="1" applyFill="1" applyBorder="1" applyAlignment="1">
      <alignment vertical="center" wrapText="1"/>
    </xf>
    <xf numFmtId="4" fontId="20" fillId="4" borderId="4" xfId="0" applyNumberFormat="1" applyFont="1" applyFill="1" applyBorder="1" applyAlignment="1">
      <alignment horizontal="center" vertical="top" wrapText="1"/>
    </xf>
    <xf numFmtId="0" fontId="12" fillId="4" borderId="10" xfId="0" applyFont="1" applyFill="1" applyBorder="1" applyAlignment="1">
      <alignment horizontal="center" vertical="top" wrapText="1"/>
    </xf>
    <xf numFmtId="4" fontId="20" fillId="4" borderId="2" xfId="0" applyNumberFormat="1" applyFont="1" applyFill="1" applyBorder="1" applyAlignment="1">
      <alignment horizontal="center" vertical="justify" wrapText="1"/>
    </xf>
    <xf numFmtId="0" fontId="17" fillId="4" borderId="3" xfId="0" applyFont="1" applyFill="1" applyBorder="1" applyAlignment="1">
      <alignment horizontal="left" vertical="top" wrapText="1"/>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2" fillId="4" borderId="4" xfId="0" applyFont="1" applyFill="1" applyBorder="1" applyAlignment="1">
      <alignment horizontal="center" vertical="top" wrapText="1"/>
    </xf>
    <xf numFmtId="0" fontId="28" fillId="4" borderId="4" xfId="0" applyFont="1" applyFill="1" applyBorder="1" applyAlignment="1">
      <alignment horizontal="center" vertical="top" wrapText="1"/>
    </xf>
    <xf numFmtId="0" fontId="6" fillId="4" borderId="10" xfId="0" applyFont="1" applyFill="1" applyBorder="1" applyAlignment="1">
      <alignment horizontal="center" vertical="top" wrapText="1"/>
    </xf>
    <xf numFmtId="0" fontId="3" fillId="4" borderId="10" xfId="0" applyFont="1" applyFill="1" applyBorder="1" applyAlignment="1">
      <alignment vertical="center" wrapText="1"/>
    </xf>
    <xf numFmtId="0" fontId="12" fillId="4" borderId="1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4" borderId="2" xfId="0" applyFont="1" applyFill="1" applyBorder="1" applyAlignment="1">
      <alignment horizontal="center" vertical="top" wrapText="1"/>
    </xf>
    <xf numFmtId="4" fontId="30" fillId="0" borderId="0" xfId="0" applyNumberFormat="1" applyFont="1"/>
    <xf numFmtId="0" fontId="22" fillId="0" borderId="2" xfId="0" applyFont="1" applyBorder="1" applyAlignment="1">
      <alignment horizontal="center" vertical="top" wrapText="1"/>
    </xf>
    <xf numFmtId="4" fontId="31" fillId="0" borderId="0" xfId="0" applyNumberFormat="1" applyFont="1"/>
    <xf numFmtId="4" fontId="31" fillId="4" borderId="0" xfId="0" applyNumberFormat="1" applyFont="1" applyFill="1"/>
    <xf numFmtId="4" fontId="24" fillId="4" borderId="2" xfId="0" applyNumberFormat="1" applyFont="1" applyFill="1" applyBorder="1" applyAlignment="1">
      <alignment horizontal="center" vertical="top" wrapText="1"/>
    </xf>
    <xf numFmtId="4" fontId="20" fillId="0" borderId="2" xfId="0" applyNumberFormat="1" applyFont="1" applyFill="1" applyBorder="1" applyAlignment="1">
      <alignment horizontal="center" vertical="top" wrapText="1"/>
    </xf>
    <xf numFmtId="0" fontId="8" fillId="0" borderId="19" xfId="0" applyFont="1" applyFill="1" applyBorder="1" applyAlignment="1">
      <alignment vertical="top" wrapText="1"/>
    </xf>
    <xf numFmtId="4" fontId="24" fillId="4" borderId="7" xfId="0" applyNumberFormat="1" applyFont="1" applyFill="1" applyBorder="1" applyAlignment="1">
      <alignment horizontal="center" vertical="top" wrapText="1"/>
    </xf>
    <xf numFmtId="0" fontId="19" fillId="4" borderId="10" xfId="0" applyFont="1" applyFill="1" applyBorder="1" applyAlignment="1">
      <alignment horizontal="center" vertical="top" wrapText="1"/>
    </xf>
    <xf numFmtId="0" fontId="29" fillId="4" borderId="10" xfId="0" applyFont="1" applyFill="1" applyBorder="1" applyAlignment="1">
      <alignment horizontal="center" vertical="top" wrapText="1"/>
    </xf>
    <xf numFmtId="0" fontId="9" fillId="2" borderId="3" xfId="0" applyFont="1" applyFill="1" applyBorder="1" applyAlignment="1">
      <alignment vertical="top" wrapText="1"/>
    </xf>
    <xf numFmtId="4" fontId="13" fillId="2" borderId="2" xfId="0" applyNumberFormat="1" applyFont="1" applyFill="1" applyBorder="1" applyAlignment="1">
      <alignment horizontal="center" vertical="center" wrapText="1"/>
    </xf>
    <xf numFmtId="0" fontId="21" fillId="4" borderId="1" xfId="0" applyFont="1" applyFill="1" applyBorder="1" applyAlignment="1">
      <alignment vertical="top" wrapText="1"/>
    </xf>
    <xf numFmtId="0" fontId="8" fillId="4" borderId="8" xfId="0" applyFont="1" applyFill="1" applyBorder="1" applyAlignment="1">
      <alignment vertical="top" wrapText="1"/>
    </xf>
    <xf numFmtId="0" fontId="8" fillId="4" borderId="9" xfId="0" applyFont="1" applyFill="1" applyBorder="1" applyAlignment="1">
      <alignment vertical="top" wrapText="1"/>
    </xf>
    <xf numFmtId="0" fontId="1" fillId="4" borderId="3" xfId="0" applyFont="1" applyFill="1" applyBorder="1" applyAlignment="1">
      <alignment vertical="center" wrapText="1"/>
    </xf>
    <xf numFmtId="0" fontId="6" fillId="0" borderId="9" xfId="0" applyFont="1" applyFill="1" applyBorder="1" applyAlignment="1">
      <alignment horizontal="center" vertical="center" wrapText="1"/>
    </xf>
    <xf numFmtId="4" fontId="20" fillId="0" borderId="4" xfId="0" applyNumberFormat="1" applyFont="1" applyFill="1" applyBorder="1" applyAlignment="1">
      <alignment horizontal="center" vertical="top" wrapText="1"/>
    </xf>
    <xf numFmtId="0" fontId="22" fillId="0" borderId="4" xfId="0" applyFont="1" applyFill="1" applyBorder="1" applyAlignment="1">
      <alignment horizontal="center" vertical="top" wrapText="1"/>
    </xf>
    <xf numFmtId="0" fontId="17" fillId="4" borderId="17" xfId="0" applyFont="1" applyFill="1" applyBorder="1" applyAlignment="1">
      <alignment horizontal="left" vertical="top" wrapText="1"/>
    </xf>
    <xf numFmtId="0" fontId="32" fillId="0" borderId="0" xfId="0" applyFont="1"/>
    <xf numFmtId="0" fontId="33" fillId="0" borderId="0" xfId="0" applyFont="1"/>
    <xf numFmtId="4" fontId="20" fillId="6" borderId="4" xfId="0" applyNumberFormat="1" applyFont="1" applyFill="1" applyBorder="1" applyAlignment="1">
      <alignment horizontal="center" vertical="top" wrapText="1"/>
    </xf>
    <xf numFmtId="4" fontId="24" fillId="6" borderId="2" xfId="0" applyNumberFormat="1" applyFont="1" applyFill="1" applyBorder="1" applyAlignment="1">
      <alignment horizontal="center" vertical="top" wrapText="1"/>
    </xf>
    <xf numFmtId="0" fontId="8" fillId="6" borderId="1" xfId="0" applyFont="1" applyFill="1" applyBorder="1" applyAlignment="1">
      <alignment vertical="top" wrapText="1"/>
    </xf>
    <xf numFmtId="0" fontId="35" fillId="0" borderId="0" xfId="0" applyFont="1"/>
    <xf numFmtId="0" fontId="36" fillId="0" borderId="0" xfId="0" applyFont="1"/>
    <xf numFmtId="0" fontId="21" fillId="6" borderId="1" xfId="0" applyFont="1" applyFill="1" applyBorder="1" applyAlignment="1">
      <alignment vertical="top" wrapText="1"/>
    </xf>
    <xf numFmtId="0" fontId="37" fillId="0" borderId="0" xfId="0" applyFont="1"/>
    <xf numFmtId="0" fontId="6" fillId="0" borderId="20" xfId="0" applyFont="1" applyBorder="1" applyAlignment="1">
      <alignment horizontal="center" vertical="center" wrapText="1"/>
    </xf>
    <xf numFmtId="4" fontId="38" fillId="0" borderId="0" xfId="0" applyNumberFormat="1" applyFont="1"/>
    <xf numFmtId="0" fontId="22" fillId="0" borderId="2" xfId="0" applyFont="1" applyFill="1" applyBorder="1" applyAlignment="1">
      <alignment horizontal="center" vertical="top" wrapText="1"/>
    </xf>
    <xf numFmtId="0" fontId="22" fillId="0" borderId="25" xfId="0" applyFont="1" applyFill="1" applyBorder="1" applyAlignment="1">
      <alignment horizontal="center" vertical="top" wrapText="1"/>
    </xf>
    <xf numFmtId="0" fontId="28" fillId="4" borderId="7" xfId="0" applyFont="1" applyFill="1" applyBorder="1" applyAlignment="1">
      <alignment horizontal="center" vertical="top" wrapText="1"/>
    </xf>
    <xf numFmtId="0" fontId="38" fillId="0" borderId="0" xfId="0" applyFont="1"/>
    <xf numFmtId="0" fontId="0" fillId="0" borderId="0" xfId="0" applyAlignment="1">
      <alignment vertical="top"/>
    </xf>
    <xf numFmtId="4" fontId="39" fillId="0" borderId="0" xfId="0" applyNumberFormat="1" applyFont="1"/>
    <xf numFmtId="4" fontId="42" fillId="0" borderId="0" xfId="0" applyNumberFormat="1" applyFont="1" applyAlignment="1">
      <alignment horizontal="left" vertical="top"/>
    </xf>
    <xf numFmtId="4" fontId="39" fillId="4" borderId="0" xfId="0" applyNumberFormat="1" applyFont="1" applyFill="1"/>
    <xf numFmtId="4" fontId="14" fillId="2" borderId="7" xfId="0" applyNumberFormat="1" applyFont="1" applyFill="1" applyBorder="1" applyAlignment="1">
      <alignment horizontal="center" vertical="center" wrapText="1"/>
    </xf>
    <xf numFmtId="0" fontId="8" fillId="0" borderId="10" xfId="0" applyFont="1" applyFill="1" applyBorder="1" applyAlignment="1">
      <alignment horizontal="center" vertical="top" wrapText="1"/>
    </xf>
    <xf numFmtId="0" fontId="22" fillId="6" borderId="4" xfId="0" applyFont="1" applyFill="1" applyBorder="1" applyAlignment="1">
      <alignment horizontal="center" vertical="top" wrapText="1"/>
    </xf>
    <xf numFmtId="0" fontId="8" fillId="0" borderId="28" xfId="0" applyFont="1" applyFill="1" applyBorder="1" applyAlignment="1">
      <alignment horizontal="left" vertical="top" wrapText="1"/>
    </xf>
    <xf numFmtId="0" fontId="12" fillId="0" borderId="28" xfId="0" applyFont="1" applyFill="1" applyBorder="1" applyAlignment="1">
      <alignment horizontal="center" vertical="center" wrapText="1"/>
    </xf>
    <xf numFmtId="4" fontId="20" fillId="0" borderId="27" xfId="0" applyNumberFormat="1" applyFont="1" applyFill="1" applyBorder="1" applyAlignment="1">
      <alignment horizontal="center" vertical="top" wrapText="1"/>
    </xf>
    <xf numFmtId="0" fontId="8" fillId="0" borderId="3" xfId="0" applyFont="1" applyFill="1" applyBorder="1" applyAlignment="1">
      <alignment horizontal="center" vertical="top" wrapText="1"/>
    </xf>
    <xf numFmtId="0" fontId="44" fillId="0" borderId="3" xfId="0" applyFont="1" applyFill="1" applyBorder="1" applyAlignment="1">
      <alignment horizontal="center" vertical="top" wrapText="1"/>
    </xf>
    <xf numFmtId="0" fontId="45" fillId="0" borderId="3"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21" fillId="6" borderId="12" xfId="0" applyFont="1" applyFill="1" applyBorder="1" applyAlignment="1">
      <alignment horizontal="left" vertical="top" wrapText="1"/>
    </xf>
    <xf numFmtId="4" fontId="47" fillId="6" borderId="2" xfId="0" applyNumberFormat="1" applyFont="1" applyFill="1" applyBorder="1" applyAlignment="1">
      <alignment horizontal="center" vertical="center" wrapText="1"/>
    </xf>
    <xf numFmtId="4" fontId="48" fillId="0" borderId="0" xfId="0" applyNumberFormat="1" applyFont="1"/>
    <xf numFmtId="0" fontId="6" fillId="0" borderId="21" xfId="0" applyNumberFormat="1" applyFont="1" applyFill="1" applyBorder="1" applyAlignment="1">
      <alignment vertical="top" wrapText="1"/>
    </xf>
    <xf numFmtId="0" fontId="6" fillId="0" borderId="23" xfId="0" applyNumberFormat="1" applyFont="1" applyFill="1" applyBorder="1" applyAlignment="1">
      <alignment vertical="top" wrapText="1"/>
    </xf>
    <xf numFmtId="4" fontId="20" fillId="6" borderId="2" xfId="0" applyNumberFormat="1" applyFont="1" applyFill="1" applyBorder="1" applyAlignment="1">
      <alignment horizontal="center" vertical="top" wrapText="1"/>
    </xf>
    <xf numFmtId="0" fontId="1" fillId="4" borderId="10" xfId="0" applyFont="1" applyFill="1" applyBorder="1" applyAlignment="1">
      <alignment horizontal="center" vertical="center" wrapText="1"/>
    </xf>
    <xf numFmtId="0" fontId="15" fillId="4" borderId="1" xfId="0" applyFont="1" applyFill="1" applyBorder="1" applyAlignment="1">
      <alignment vertical="top" wrapText="1"/>
    </xf>
    <xf numFmtId="0" fontId="22" fillId="6" borderId="7" xfId="0" applyFont="1" applyFill="1" applyBorder="1" applyAlignment="1">
      <alignment horizontal="center" vertical="top" wrapText="1"/>
    </xf>
    <xf numFmtId="0" fontId="40" fillId="6" borderId="2" xfId="0" applyFont="1" applyFill="1" applyBorder="1" applyAlignment="1">
      <alignment horizontal="center" vertical="top" wrapText="1"/>
    </xf>
    <xf numFmtId="4" fontId="51" fillId="6" borderId="4" xfId="0" applyNumberFormat="1" applyFont="1" applyFill="1" applyBorder="1" applyAlignment="1">
      <alignment horizontal="center" vertical="top" wrapText="1"/>
    </xf>
    <xf numFmtId="0" fontId="40" fillId="6" borderId="4" xfId="0" applyFont="1" applyFill="1" applyBorder="1" applyAlignment="1">
      <alignment horizontal="center" vertical="top" wrapText="1"/>
    </xf>
    <xf numFmtId="0" fontId="34" fillId="6" borderId="2" xfId="0" applyFont="1" applyFill="1" applyBorder="1" applyAlignment="1">
      <alignment horizontal="center" vertical="top" wrapText="1"/>
    </xf>
    <xf numFmtId="0" fontId="6" fillId="6" borderId="3" xfId="0" applyFont="1" applyFill="1" applyBorder="1" applyAlignment="1">
      <alignment vertical="center" wrapText="1"/>
    </xf>
    <xf numFmtId="0" fontId="15" fillId="6" borderId="1" xfId="0" applyFont="1" applyFill="1" applyBorder="1" applyAlignment="1">
      <alignment vertical="top" wrapText="1"/>
    </xf>
    <xf numFmtId="4" fontId="20" fillId="6" borderId="2" xfId="0" applyNumberFormat="1" applyFont="1" applyFill="1" applyBorder="1" applyAlignment="1">
      <alignment horizontal="center" vertical="justify" wrapText="1"/>
    </xf>
    <xf numFmtId="4" fontId="52" fillId="4" borderId="0" xfId="0" applyNumberFormat="1" applyFont="1" applyFill="1"/>
    <xf numFmtId="0" fontId="15" fillId="0" borderId="2" xfId="0" applyFont="1" applyFill="1" applyBorder="1" applyAlignment="1">
      <alignment horizontal="center" vertical="top" wrapText="1"/>
    </xf>
    <xf numFmtId="4" fontId="24" fillId="6" borderId="4" xfId="0" applyNumberFormat="1" applyFont="1" applyFill="1" applyBorder="1" applyAlignment="1">
      <alignment horizontal="center" vertical="top" wrapText="1"/>
    </xf>
    <xf numFmtId="4" fontId="47" fillId="6" borderId="12" xfId="0" applyNumberFormat="1" applyFont="1" applyFill="1" applyBorder="1" applyAlignment="1">
      <alignment horizontal="center" vertical="top" wrapText="1"/>
    </xf>
    <xf numFmtId="0" fontId="53" fillId="0" borderId="0" xfId="0" applyFont="1"/>
    <xf numFmtId="0" fontId="34" fillId="4" borderId="1" xfId="0" applyFont="1" applyFill="1" applyBorder="1" applyAlignment="1">
      <alignment vertical="top" wrapText="1"/>
    </xf>
    <xf numFmtId="0" fontId="8" fillId="0" borderId="0" xfId="0" applyFont="1" applyFill="1" applyBorder="1" applyAlignment="1">
      <alignment vertical="top" wrapText="1"/>
    </xf>
    <xf numFmtId="0" fontId="15" fillId="0" borderId="10" xfId="0" applyFont="1" applyBorder="1" applyAlignment="1">
      <alignment horizontal="center" vertical="center" wrapText="1"/>
    </xf>
    <xf numFmtId="0" fontId="8" fillId="0" borderId="18" xfId="0" applyFont="1" applyFill="1" applyBorder="1" applyAlignment="1">
      <alignment vertical="top" wrapText="1"/>
    </xf>
    <xf numFmtId="4" fontId="55" fillId="0" borderId="2" xfId="0" applyNumberFormat="1" applyFont="1" applyFill="1" applyBorder="1" applyAlignment="1">
      <alignment horizontal="center" vertical="top" wrapText="1"/>
    </xf>
    <xf numFmtId="4" fontId="47" fillId="0" borderId="2" xfId="0" applyNumberFormat="1" applyFont="1" applyFill="1" applyBorder="1" applyAlignment="1">
      <alignment horizontal="center" vertical="top" wrapText="1"/>
    </xf>
    <xf numFmtId="4" fontId="47" fillId="6" borderId="2" xfId="0" applyNumberFormat="1" applyFont="1" applyFill="1" applyBorder="1" applyAlignment="1">
      <alignment horizontal="center" vertical="top" wrapText="1"/>
    </xf>
    <xf numFmtId="4" fontId="24" fillId="6" borderId="3" xfId="0" applyNumberFormat="1" applyFont="1" applyFill="1" applyBorder="1" applyAlignment="1">
      <alignment horizontal="center" vertical="top" wrapText="1"/>
    </xf>
    <xf numFmtId="4" fontId="57" fillId="4" borderId="4" xfId="0" applyNumberFormat="1" applyFont="1" applyFill="1" applyBorder="1" applyAlignment="1">
      <alignment horizontal="center" vertical="top" wrapText="1"/>
    </xf>
    <xf numFmtId="2" fontId="55" fillId="4" borderId="4" xfId="0" applyNumberFormat="1" applyFont="1" applyFill="1" applyBorder="1" applyAlignment="1">
      <alignment horizontal="center" vertical="top" wrapText="1"/>
    </xf>
    <xf numFmtId="4" fontId="51" fillId="0" borderId="4" xfId="0" applyNumberFormat="1" applyFont="1" applyFill="1" applyBorder="1" applyAlignment="1">
      <alignment horizontal="center" vertical="top" wrapText="1"/>
    </xf>
    <xf numFmtId="0" fontId="22" fillId="6" borderId="2" xfId="0" applyFont="1" applyFill="1" applyBorder="1" applyAlignment="1">
      <alignment horizontal="center" vertical="top" wrapText="1"/>
    </xf>
    <xf numFmtId="4" fontId="51" fillId="6" borderId="2" xfId="0" applyNumberFormat="1" applyFont="1" applyFill="1" applyBorder="1" applyAlignment="1">
      <alignment horizontal="center" vertical="top" wrapText="1"/>
    </xf>
    <xf numFmtId="0" fontId="15" fillId="6" borderId="4" xfId="0" applyFont="1" applyFill="1" applyBorder="1" applyAlignment="1">
      <alignment horizontal="center" vertical="top" wrapText="1"/>
    </xf>
    <xf numFmtId="4" fontId="20" fillId="6" borderId="3" xfId="0" applyNumberFormat="1" applyFont="1" applyFill="1" applyBorder="1" applyAlignment="1">
      <alignment horizontal="center" vertical="top" wrapText="1"/>
    </xf>
    <xf numFmtId="4" fontId="20" fillId="6" borderId="12" xfId="0" applyNumberFormat="1" applyFont="1" applyFill="1" applyBorder="1" applyAlignment="1">
      <alignment horizontal="center" vertical="top" wrapText="1"/>
    </xf>
    <xf numFmtId="4" fontId="17" fillId="6"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 fontId="58" fillId="0" borderId="3" xfId="0" applyNumberFormat="1" applyFont="1" applyFill="1" applyBorder="1" applyAlignment="1">
      <alignment horizontal="center" vertical="center" wrapText="1"/>
    </xf>
    <xf numFmtId="0" fontId="0" fillId="0" borderId="0" xfId="0" applyFont="1"/>
    <xf numFmtId="4" fontId="47" fillId="6" borderId="4" xfId="0" applyNumberFormat="1" applyFont="1" applyFill="1" applyBorder="1" applyAlignment="1">
      <alignment horizontal="center" vertical="top" wrapText="1"/>
    </xf>
    <xf numFmtId="4" fontId="60" fillId="0" borderId="0" xfId="0" applyNumberFormat="1" applyFont="1"/>
    <xf numFmtId="4" fontId="61" fillId="0" borderId="0" xfId="0" applyNumberFormat="1" applyFont="1"/>
    <xf numFmtId="4" fontId="24" fillId="6" borderId="7" xfId="0" applyNumberFormat="1" applyFont="1" applyFill="1" applyBorder="1" applyAlignment="1">
      <alignment horizontal="center" vertical="top" wrapText="1"/>
    </xf>
    <xf numFmtId="0" fontId="15" fillId="6" borderId="12" xfId="0" applyFont="1" applyFill="1" applyBorder="1" applyAlignment="1">
      <alignment horizontal="left" vertical="top" wrapText="1"/>
    </xf>
    <xf numFmtId="0" fontId="6" fillId="6" borderId="17" xfId="0" applyFont="1" applyFill="1" applyBorder="1" applyAlignment="1">
      <alignment horizontal="left" vertical="top" wrapText="1"/>
    </xf>
    <xf numFmtId="0" fontId="10" fillId="0" borderId="0" xfId="0" applyFont="1" applyAlignment="1">
      <alignment horizontal="right" vertical="center"/>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0" borderId="10"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10"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6" fillId="0" borderId="1" xfId="0" applyFont="1" applyFill="1" applyBorder="1" applyAlignment="1">
      <alignment horizontal="center" vertical="top" wrapText="1"/>
    </xf>
    <xf numFmtId="0" fontId="6" fillId="4" borderId="11" xfId="0" applyFont="1" applyFill="1" applyBorder="1" applyAlignment="1">
      <alignment horizontal="center" vertical="center" wrapText="1"/>
    </xf>
    <xf numFmtId="0" fontId="8" fillId="4" borderId="10" xfId="0" applyFont="1" applyFill="1" applyBorder="1" applyAlignment="1">
      <alignment horizontal="left" vertical="top" wrapText="1"/>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3" xfId="0" applyFont="1" applyFill="1" applyBorder="1" applyAlignment="1">
      <alignment horizontal="center" vertical="top" wrapText="1"/>
    </xf>
    <xf numFmtId="0" fontId="12" fillId="4" borderId="1" xfId="0" applyFont="1" applyFill="1" applyBorder="1" applyAlignment="1">
      <alignment horizontal="center" vertical="top" wrapText="1"/>
    </xf>
    <xf numFmtId="0" fontId="8" fillId="6" borderId="17" xfId="0" applyFont="1" applyFill="1" applyBorder="1" applyAlignment="1">
      <alignment horizontal="left" vertical="top" wrapText="1"/>
    </xf>
    <xf numFmtId="0" fontId="1" fillId="4"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1" fillId="2" borderId="1" xfId="0" applyFont="1" applyFill="1" applyBorder="1" applyAlignment="1">
      <alignment vertical="center" wrapText="1"/>
    </xf>
    <xf numFmtId="4" fontId="23" fillId="2" borderId="1" xfId="0" applyNumberFormat="1" applyFont="1" applyFill="1" applyBorder="1" applyAlignment="1">
      <alignment horizontal="center" vertical="center" wrapText="1"/>
    </xf>
    <xf numFmtId="4" fontId="47" fillId="6" borderId="30" xfId="0" applyNumberFormat="1" applyFont="1" applyFill="1" applyBorder="1" applyAlignment="1">
      <alignment horizontal="center" vertical="top" wrapText="1"/>
    </xf>
    <xf numFmtId="0" fontId="8" fillId="0" borderId="38" xfId="0" applyFont="1" applyFill="1" applyBorder="1" applyAlignment="1">
      <alignment vertical="center" wrapText="1"/>
    </xf>
    <xf numFmtId="0" fontId="10" fillId="0" borderId="24" xfId="0" applyFont="1" applyFill="1" applyBorder="1" applyAlignment="1">
      <alignment vertical="center" wrapText="1"/>
    </xf>
    <xf numFmtId="0" fontId="18" fillId="0" borderId="25"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8" fillId="2" borderId="42" xfId="0" applyFont="1" applyFill="1" applyBorder="1" applyAlignment="1">
      <alignment vertical="center" wrapText="1"/>
    </xf>
    <xf numFmtId="0" fontId="9" fillId="2" borderId="43" xfId="0" applyFont="1" applyFill="1" applyBorder="1" applyAlignment="1">
      <alignment vertical="top" wrapText="1"/>
    </xf>
    <xf numFmtId="0" fontId="21" fillId="2" borderId="21" xfId="0" applyFont="1" applyFill="1" applyBorder="1" applyAlignment="1">
      <alignment vertical="center" wrapText="1"/>
    </xf>
    <xf numFmtId="0" fontId="21" fillId="2" borderId="34" xfId="0" applyFont="1" applyFill="1" applyBorder="1" applyAlignment="1">
      <alignment vertical="center" wrapText="1"/>
    </xf>
    <xf numFmtId="0" fontId="59" fillId="0" borderId="37" xfId="0" applyFont="1" applyFill="1" applyBorder="1" applyAlignment="1">
      <alignment vertical="top" wrapText="1"/>
    </xf>
    <xf numFmtId="49" fontId="11" fillId="0" borderId="36" xfId="0" applyNumberFormat="1" applyFont="1" applyFill="1" applyBorder="1" applyAlignment="1">
      <alignment horizontal="center" vertical="center" wrapText="1"/>
    </xf>
    <xf numFmtId="0" fontId="59" fillId="0" borderId="37" xfId="0" applyFont="1" applyFill="1" applyBorder="1" applyAlignment="1">
      <alignment wrapText="1"/>
    </xf>
    <xf numFmtId="0" fontId="0" fillId="0" borderId="37" xfId="0" applyFill="1" applyBorder="1"/>
    <xf numFmtId="0" fontId="6" fillId="4" borderId="21" xfId="0" applyFont="1" applyFill="1" applyBorder="1" applyAlignment="1">
      <alignment vertical="center" wrapText="1"/>
    </xf>
    <xf numFmtId="0" fontId="6" fillId="4" borderId="32" xfId="0" applyFont="1" applyFill="1" applyBorder="1" applyAlignment="1">
      <alignment vertical="center" wrapText="1"/>
    </xf>
    <xf numFmtId="0" fontId="8" fillId="2" borderId="45" xfId="0" applyFont="1" applyFill="1" applyBorder="1" applyAlignment="1">
      <alignment vertical="center" wrapText="1"/>
    </xf>
    <xf numFmtId="0" fontId="34" fillId="0" borderId="21" xfId="0" applyFont="1" applyFill="1" applyBorder="1" applyAlignment="1">
      <alignment vertical="top"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8" fillId="2" borderId="46" xfId="0" applyFont="1" applyFill="1" applyBorder="1" applyAlignment="1">
      <alignment vertical="center" wrapText="1"/>
    </xf>
    <xf numFmtId="0" fontId="9" fillId="2" borderId="22" xfId="0" applyFont="1" applyFill="1" applyBorder="1" applyAlignment="1">
      <alignment vertical="top" wrapText="1"/>
    </xf>
    <xf numFmtId="49" fontId="6" fillId="0" borderId="34" xfId="0" applyNumberFormat="1" applyFont="1" applyBorder="1" applyAlignment="1">
      <alignment horizontal="center" vertical="center" wrapText="1"/>
    </xf>
    <xf numFmtId="49" fontId="6" fillId="0" borderId="33" xfId="0" applyNumberFormat="1" applyFont="1" applyBorder="1" applyAlignment="1">
      <alignment horizontal="center" vertical="center" wrapText="1"/>
    </xf>
    <xf numFmtId="0" fontId="6" fillId="5" borderId="37" xfId="0" applyFont="1" applyFill="1" applyBorder="1" applyAlignment="1">
      <alignment horizontal="left" vertical="center" wrapText="1"/>
    </xf>
    <xf numFmtId="49" fontId="6" fillId="0" borderId="41" xfId="0" applyNumberFormat="1" applyFont="1" applyBorder="1" applyAlignment="1">
      <alignment horizontal="center" vertical="center" wrapText="1"/>
    </xf>
    <xf numFmtId="0" fontId="6" fillId="5" borderId="21" xfId="0" applyFont="1" applyFill="1" applyBorder="1" applyAlignment="1">
      <alignment vertical="center" wrapText="1"/>
    </xf>
    <xf numFmtId="0" fontId="6" fillId="5" borderId="32" xfId="0" applyFont="1" applyFill="1" applyBorder="1" applyAlignment="1">
      <alignment vertical="center" wrapText="1"/>
    </xf>
    <xf numFmtId="0" fontId="6" fillId="5" borderId="37" xfId="0" applyFont="1" applyFill="1" applyBorder="1" applyAlignment="1">
      <alignment vertical="center" wrapText="1"/>
    </xf>
    <xf numFmtId="0" fontId="6" fillId="4" borderId="37" xfId="0" applyFont="1" applyFill="1" applyBorder="1" applyAlignment="1">
      <alignment vertical="center" wrapText="1"/>
    </xf>
    <xf numFmtId="0" fontId="6" fillId="4" borderId="47" xfId="0" applyFont="1" applyFill="1" applyBorder="1" applyAlignment="1">
      <alignment vertical="center" wrapText="1"/>
    </xf>
    <xf numFmtId="0" fontId="6" fillId="4" borderId="48" xfId="0" applyFont="1" applyFill="1" applyBorder="1" applyAlignment="1">
      <alignment vertical="center" wrapText="1"/>
    </xf>
    <xf numFmtId="0" fontId="6" fillId="0" borderId="37" xfId="0" applyFont="1" applyFill="1" applyBorder="1" applyAlignment="1">
      <alignment vertical="center" wrapText="1"/>
    </xf>
    <xf numFmtId="0" fontId="6" fillId="0" borderId="32" xfId="0" applyFont="1" applyFill="1" applyBorder="1" applyAlignment="1">
      <alignment vertical="center" wrapText="1"/>
    </xf>
    <xf numFmtId="0" fontId="6" fillId="0" borderId="29" xfId="0" applyNumberFormat="1" applyFont="1" applyFill="1" applyBorder="1" applyAlignment="1">
      <alignment horizontal="left" vertical="top" wrapText="1"/>
    </xf>
    <xf numFmtId="0" fontId="43" fillId="0" borderId="32" xfId="0" applyNumberFormat="1" applyFont="1" applyFill="1" applyBorder="1" applyAlignment="1">
      <alignment horizontal="left" vertical="top" wrapText="1"/>
    </xf>
    <xf numFmtId="49" fontId="6" fillId="0" borderId="33" xfId="0" applyNumberFormat="1" applyFont="1" applyBorder="1" applyAlignment="1">
      <alignment vertical="center" wrapText="1"/>
    </xf>
    <xf numFmtId="0" fontId="6" fillId="0" borderId="47" xfId="0" applyFont="1" applyFill="1" applyBorder="1" applyAlignment="1">
      <alignment vertical="center" wrapText="1"/>
    </xf>
    <xf numFmtId="0" fontId="6" fillId="6" borderId="37" xfId="0" applyFont="1" applyFill="1" applyBorder="1" applyAlignment="1">
      <alignment vertical="center" wrapText="1"/>
    </xf>
    <xf numFmtId="0" fontId="6" fillId="0" borderId="21" xfId="0" applyFont="1" applyFill="1" applyBorder="1" applyAlignment="1">
      <alignment vertical="center" wrapText="1"/>
    </xf>
    <xf numFmtId="0" fontId="8" fillId="2" borderId="45" xfId="0" applyFont="1" applyFill="1" applyBorder="1" applyAlignment="1">
      <alignment horizontal="left" vertical="center" wrapText="1"/>
    </xf>
    <xf numFmtId="0" fontId="6" fillId="4" borderId="49" xfId="0" applyFont="1" applyFill="1" applyBorder="1" applyAlignment="1">
      <alignment vertical="center" wrapText="1"/>
    </xf>
    <xf numFmtId="0" fontId="8" fillId="2" borderId="47" xfId="0" applyFont="1" applyFill="1" applyBorder="1" applyAlignment="1">
      <alignment horizontal="left" vertical="center" wrapText="1"/>
    </xf>
    <xf numFmtId="0" fontId="0" fillId="4" borderId="32" xfId="0" applyFill="1" applyBorder="1" applyAlignment="1">
      <alignment vertical="center"/>
    </xf>
    <xf numFmtId="0" fontId="0" fillId="4" borderId="37" xfId="0" applyFill="1" applyBorder="1" applyAlignment="1">
      <alignment vertical="center"/>
    </xf>
    <xf numFmtId="0" fontId="6" fillId="4" borderId="21"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37" xfId="0" applyFont="1" applyFill="1" applyBorder="1" applyAlignment="1">
      <alignment horizontal="left" vertical="center" wrapText="1"/>
    </xf>
    <xf numFmtId="49" fontId="6" fillId="0" borderId="36" xfId="0" applyNumberFormat="1" applyFont="1" applyBorder="1" applyAlignment="1">
      <alignment horizontal="center" vertical="center" wrapText="1"/>
    </xf>
    <xf numFmtId="0" fontId="6" fillId="6" borderId="34" xfId="0" applyFont="1" applyFill="1" applyBorder="1" applyAlignment="1">
      <alignment horizontal="center" vertical="center" wrapText="1"/>
    </xf>
    <xf numFmtId="49" fontId="6" fillId="6" borderId="33" xfId="0" applyNumberFormat="1" applyFont="1" applyFill="1" applyBorder="1" applyAlignment="1">
      <alignment vertical="center" wrapText="1"/>
    </xf>
    <xf numFmtId="0" fontId="10" fillId="6" borderId="32" xfId="0" applyFont="1" applyFill="1" applyBorder="1" applyAlignment="1">
      <alignment vertical="top" wrapText="1"/>
    </xf>
    <xf numFmtId="0" fontId="8" fillId="4" borderId="37" xfId="0" applyFont="1" applyFill="1" applyBorder="1" applyAlignment="1">
      <alignment vertical="center" wrapText="1"/>
    </xf>
    <xf numFmtId="0" fontId="25" fillId="2" borderId="43" xfId="0" applyFont="1" applyFill="1" applyBorder="1" applyAlignment="1">
      <alignment vertical="top"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8" fillId="0" borderId="10" xfId="0" applyFont="1" applyFill="1" applyBorder="1" applyAlignment="1">
      <alignment vertical="center" wrapText="1"/>
    </xf>
    <xf numFmtId="4" fontId="17" fillId="6" borderId="3" xfId="0" applyNumberFormat="1" applyFont="1" applyFill="1" applyBorder="1" applyAlignment="1">
      <alignment horizontal="center" vertical="top" wrapText="1"/>
    </xf>
    <xf numFmtId="0" fontId="8" fillId="2" borderId="50" xfId="0" applyFont="1" applyFill="1" applyBorder="1" applyAlignment="1">
      <alignment vertical="center" wrapText="1"/>
    </xf>
    <xf numFmtId="0" fontId="8" fillId="2" borderId="51" xfId="0" applyFont="1" applyFill="1" applyBorder="1" applyAlignment="1">
      <alignment vertical="center" wrapText="1"/>
    </xf>
    <xf numFmtId="0" fontId="9" fillId="2" borderId="51" xfId="0" applyFont="1" applyFill="1" applyBorder="1" applyAlignment="1">
      <alignment vertical="top" wrapText="1"/>
    </xf>
    <xf numFmtId="4" fontId="14" fillId="2" borderId="51" xfId="0" applyNumberFormat="1" applyFont="1" applyFill="1" applyBorder="1" applyAlignment="1">
      <alignment horizontal="center" vertical="center" wrapText="1"/>
    </xf>
    <xf numFmtId="0" fontId="9" fillId="2" borderId="52" xfId="0" applyFont="1" applyFill="1" applyBorder="1" applyAlignment="1">
      <alignment vertical="top" wrapText="1"/>
    </xf>
    <xf numFmtId="4" fontId="9" fillId="2" borderId="51" xfId="0" applyNumberFormat="1" applyFont="1" applyFill="1" applyBorder="1" applyAlignment="1">
      <alignment vertical="top" wrapText="1"/>
    </xf>
    <xf numFmtId="4" fontId="24" fillId="6" borderId="17" xfId="0" applyNumberFormat="1" applyFont="1" applyFill="1" applyBorder="1" applyAlignment="1">
      <alignment horizontal="center" vertical="top" wrapText="1"/>
    </xf>
    <xf numFmtId="0" fontId="18" fillId="8" borderId="2"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0" fillId="8" borderId="3" xfId="0" applyFont="1" applyFill="1" applyBorder="1" applyAlignment="1">
      <alignment horizontal="center" vertical="top" wrapText="1"/>
    </xf>
    <xf numFmtId="49" fontId="6" fillId="8" borderId="3" xfId="0" applyNumberFormat="1" applyFont="1" applyFill="1" applyBorder="1" applyAlignment="1">
      <alignment horizontal="center" vertical="center" wrapText="1"/>
    </xf>
    <xf numFmtId="49" fontId="42" fillId="8" borderId="33" xfId="0" applyNumberFormat="1" applyFont="1" applyFill="1" applyBorder="1" applyAlignment="1">
      <alignment vertical="center" wrapText="1"/>
    </xf>
    <xf numFmtId="0" fontId="8" fillId="8" borderId="10" xfId="0" applyFont="1" applyFill="1" applyBorder="1" applyAlignment="1">
      <alignment vertical="center" wrapText="1"/>
    </xf>
    <xf numFmtId="0" fontId="10" fillId="8" borderId="1" xfId="0" applyFont="1" applyFill="1" applyBorder="1" applyAlignment="1">
      <alignment horizontal="center" vertical="top" wrapText="1"/>
    </xf>
    <xf numFmtId="4" fontId="24" fillId="8" borderId="2" xfId="0" applyNumberFormat="1" applyFont="1" applyFill="1" applyBorder="1" applyAlignment="1">
      <alignment horizontal="center" vertical="top" wrapText="1"/>
    </xf>
    <xf numFmtId="49" fontId="6" fillId="8" borderId="1" xfId="0" applyNumberFormat="1" applyFont="1" applyFill="1" applyBorder="1" applyAlignment="1">
      <alignment horizontal="center" vertical="center" wrapText="1"/>
    </xf>
    <xf numFmtId="49" fontId="6" fillId="8" borderId="34" xfId="0" applyNumberFormat="1" applyFont="1" applyFill="1" applyBorder="1" applyAlignment="1">
      <alignment horizontal="left" vertical="center" wrapText="1"/>
    </xf>
    <xf numFmtId="0" fontId="10" fillId="8" borderId="10" xfId="0" applyFont="1" applyFill="1" applyBorder="1" applyAlignment="1">
      <alignment horizontal="center" vertical="top" wrapText="1"/>
    </xf>
    <xf numFmtId="4" fontId="24" fillId="8" borderId="3" xfId="0" applyNumberFormat="1" applyFont="1" applyFill="1" applyBorder="1" applyAlignment="1">
      <alignment horizontal="center" vertical="top" wrapText="1"/>
    </xf>
    <xf numFmtId="49" fontId="6" fillId="8" borderId="10" xfId="0" applyNumberFormat="1" applyFont="1" applyFill="1" applyBorder="1" applyAlignment="1">
      <alignment horizontal="center" vertical="center" wrapText="1"/>
    </xf>
    <xf numFmtId="0" fontId="8" fillId="8" borderId="24" xfId="0" applyFont="1" applyFill="1" applyBorder="1" applyAlignment="1">
      <alignment vertical="center" wrapText="1"/>
    </xf>
    <xf numFmtId="0" fontId="10" fillId="8" borderId="24" xfId="0" applyFont="1" applyFill="1" applyBorder="1" applyAlignment="1">
      <alignment horizontal="center" vertical="top" wrapText="1"/>
    </xf>
    <xf numFmtId="49" fontId="6" fillId="8" borderId="24" xfId="0" applyNumberFormat="1" applyFont="1" applyFill="1" applyBorder="1" applyAlignment="1">
      <alignment horizontal="center" vertical="center" wrapText="1"/>
    </xf>
    <xf numFmtId="49" fontId="42" fillId="8" borderId="35" xfId="0" applyNumberFormat="1" applyFont="1" applyFill="1" applyBorder="1" applyAlignment="1">
      <alignment vertical="center" wrapText="1"/>
    </xf>
    <xf numFmtId="4" fontId="24" fillId="0" borderId="2" xfId="0" applyNumberFormat="1" applyFont="1" applyFill="1" applyBorder="1" applyAlignment="1">
      <alignment horizontal="center" vertical="top" wrapText="1"/>
    </xf>
    <xf numFmtId="4" fontId="20" fillId="0" borderId="4" xfId="0" applyNumberFormat="1" applyFont="1" applyFill="1" applyBorder="1" applyAlignment="1">
      <alignment horizontal="center" vertical="center" wrapText="1"/>
    </xf>
    <xf numFmtId="0" fontId="15" fillId="4" borderId="10" xfId="0" applyFont="1" applyFill="1" applyBorder="1" applyAlignment="1">
      <alignment vertical="top" wrapText="1"/>
    </xf>
    <xf numFmtId="0" fontId="22" fillId="0" borderId="7" xfId="0" applyFont="1" applyFill="1" applyBorder="1" applyAlignment="1">
      <alignment horizontal="center" vertical="top" wrapText="1"/>
    </xf>
    <xf numFmtId="4" fontId="24" fillId="0" borderId="4" xfId="0" applyNumberFormat="1" applyFont="1" applyFill="1" applyBorder="1" applyAlignment="1">
      <alignment horizontal="center" vertical="top" wrapText="1"/>
    </xf>
    <xf numFmtId="4" fontId="9" fillId="2" borderId="2" xfId="0" applyNumberFormat="1" applyFont="1" applyFill="1" applyBorder="1" applyAlignment="1">
      <alignment vertical="top" wrapText="1"/>
    </xf>
    <xf numFmtId="0" fontId="42" fillId="0" borderId="34"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21" fillId="0" borderId="1" xfId="0" applyFont="1" applyFill="1" applyBorder="1" applyAlignment="1">
      <alignment vertical="top" wrapText="1"/>
    </xf>
    <xf numFmtId="49" fontId="15" fillId="0" borderId="34" xfId="0" applyNumberFormat="1" applyFont="1" applyFill="1" applyBorder="1" applyAlignment="1">
      <alignment horizontal="center" vertical="center" wrapText="1"/>
    </xf>
    <xf numFmtId="0" fontId="21" fillId="0" borderId="3" xfId="0" applyFont="1" applyFill="1" applyBorder="1" applyAlignment="1">
      <alignment vertical="top" wrapText="1"/>
    </xf>
    <xf numFmtId="49" fontId="15" fillId="0" borderId="33" xfId="0" applyNumberFormat="1" applyFont="1" applyFill="1" applyBorder="1" applyAlignment="1">
      <alignment horizontal="center" vertical="center" wrapText="1"/>
    </xf>
    <xf numFmtId="0" fontId="0" fillId="0" borderId="0" xfId="0" applyFill="1"/>
    <xf numFmtId="0" fontId="38" fillId="0" borderId="0" xfId="0" applyFont="1" applyFill="1"/>
    <xf numFmtId="49" fontId="6" fillId="0" borderId="34"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1" xfId="0" applyNumberFormat="1" applyFont="1" applyFill="1" applyBorder="1" applyAlignment="1">
      <alignment horizontal="left" vertical="center" wrapText="1"/>
    </xf>
    <xf numFmtId="0" fontId="6" fillId="0" borderId="32"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0" xfId="0"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6" fillId="0" borderId="37" xfId="0" applyNumberFormat="1" applyFont="1" applyFill="1" applyBorder="1" applyAlignment="1">
      <alignment horizontal="left" vertical="top" wrapText="1"/>
    </xf>
    <xf numFmtId="0" fontId="6" fillId="0" borderId="32" xfId="0" applyNumberFormat="1" applyFont="1" applyFill="1" applyBorder="1" applyAlignment="1">
      <alignment horizontal="left" vertical="top" wrapText="1"/>
    </xf>
    <xf numFmtId="0" fontId="15" fillId="0" borderId="10" xfId="0" applyFont="1" applyFill="1" applyBorder="1" applyAlignment="1">
      <alignment horizontal="center" vertical="center" wrapText="1"/>
    </xf>
    <xf numFmtId="0" fontId="6" fillId="0" borderId="21" xfId="0" applyNumberFormat="1" applyFont="1" applyFill="1" applyBorder="1" applyAlignment="1">
      <alignment horizontal="left" vertical="top" wrapText="1"/>
    </xf>
    <xf numFmtId="0" fontId="10" fillId="0" borderId="10" xfId="0" applyFont="1" applyFill="1" applyBorder="1" applyAlignment="1">
      <alignment horizontal="center" vertical="center" wrapText="1"/>
    </xf>
    <xf numFmtId="49" fontId="6" fillId="0" borderId="28"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0" xfId="0" applyFont="1" applyFill="1" applyBorder="1" applyAlignment="1">
      <alignment horizontal="center" vertical="top" wrapText="1"/>
    </xf>
    <xf numFmtId="0" fontId="15" fillId="0" borderId="28" xfId="0" applyFont="1" applyFill="1" applyBorder="1" applyAlignment="1">
      <alignment horizontal="center" vertical="center" wrapText="1"/>
    </xf>
    <xf numFmtId="0" fontId="6" fillId="0" borderId="37" xfId="0" applyFont="1" applyFill="1" applyBorder="1" applyAlignment="1">
      <alignment horizontal="left" vertical="top" wrapText="1"/>
    </xf>
    <xf numFmtId="4" fontId="30" fillId="0" borderId="0" xfId="0" applyNumberFormat="1" applyFont="1" applyFill="1"/>
    <xf numFmtId="0" fontId="15" fillId="0" borderId="7" xfId="0" applyFont="1" applyFill="1" applyBorder="1" applyAlignment="1">
      <alignment horizontal="center" vertical="top" wrapText="1"/>
    </xf>
    <xf numFmtId="4" fontId="0" fillId="0" borderId="0" xfId="0" applyNumberFormat="1" applyFill="1"/>
    <xf numFmtId="0" fontId="6" fillId="0" borderId="8" xfId="0" applyFont="1" applyFill="1" applyBorder="1" applyAlignment="1">
      <alignment horizontal="center" vertical="center" wrapText="1"/>
    </xf>
    <xf numFmtId="0" fontId="10" fillId="0" borderId="0" xfId="0" applyFont="1" applyFill="1" applyBorder="1"/>
    <xf numFmtId="0" fontId="15" fillId="0" borderId="4" xfId="0" applyFont="1" applyFill="1" applyBorder="1" applyAlignment="1">
      <alignment horizontal="center" vertical="top" wrapText="1"/>
    </xf>
    <xf numFmtId="49" fontId="6" fillId="0" borderId="41" xfId="0" applyNumberFormat="1" applyFont="1" applyFill="1" applyBorder="1" applyAlignment="1">
      <alignment horizontal="center" vertical="center" wrapText="1"/>
    </xf>
    <xf numFmtId="0" fontId="0" fillId="0" borderId="33" xfId="0" applyFill="1" applyBorder="1" applyAlignment="1">
      <alignment horizontal="center" vertical="center" wrapText="1"/>
    </xf>
    <xf numFmtId="0" fontId="8" fillId="0" borderId="10" xfId="0" applyFont="1" applyFill="1" applyBorder="1" applyAlignment="1">
      <alignment vertical="top" wrapText="1"/>
    </xf>
    <xf numFmtId="0" fontId="2" fillId="0" borderId="10" xfId="0" applyFont="1" applyFill="1" applyBorder="1" applyAlignment="1">
      <alignment horizontal="center" vertical="center" wrapText="1"/>
    </xf>
    <xf numFmtId="4" fontId="20" fillId="0" borderId="3" xfId="0" applyNumberFormat="1" applyFont="1" applyFill="1" applyBorder="1" applyAlignment="1">
      <alignment horizontal="center" vertical="top" wrapText="1"/>
    </xf>
    <xf numFmtId="0" fontId="2" fillId="0" borderId="3" xfId="0" applyFont="1" applyFill="1" applyBorder="1" applyAlignment="1">
      <alignment horizontal="center" vertical="center" wrapText="1"/>
    </xf>
    <xf numFmtId="0" fontId="40" fillId="0" borderId="41" xfId="0" applyFont="1" applyFill="1" applyBorder="1" applyAlignment="1">
      <alignment horizontal="center" vertical="center" wrapText="1"/>
    </xf>
    <xf numFmtId="0" fontId="62" fillId="0" borderId="41" xfId="0" applyFont="1" applyFill="1" applyBorder="1" applyAlignment="1">
      <alignment horizontal="center" vertical="center" wrapText="1"/>
    </xf>
    <xf numFmtId="4" fontId="51" fillId="0" borderId="2" xfId="0" applyNumberFormat="1" applyFont="1" applyFill="1" applyBorder="1" applyAlignment="1">
      <alignment horizontal="center" vertical="top" wrapText="1"/>
    </xf>
    <xf numFmtId="49" fontId="56" fillId="0" borderId="3" xfId="0" applyNumberFormat="1" applyFont="1" applyFill="1" applyBorder="1" applyAlignment="1">
      <alignment horizontal="center" vertical="center" wrapText="1"/>
    </xf>
    <xf numFmtId="49" fontId="38" fillId="0" borderId="0" xfId="0" applyNumberFormat="1" applyFont="1" applyFill="1"/>
    <xf numFmtId="49" fontId="63" fillId="0" borderId="10" xfId="0" applyNumberFormat="1" applyFont="1" applyFill="1" applyBorder="1" applyAlignment="1">
      <alignment horizontal="center" vertical="center" wrapText="1"/>
    </xf>
    <xf numFmtId="49" fontId="54" fillId="0" borderId="44" xfId="0" applyNumberFormat="1" applyFont="1" applyFill="1" applyBorder="1" applyAlignment="1">
      <alignment horizontal="center" vertical="center" wrapText="1"/>
    </xf>
    <xf numFmtId="0" fontId="8" fillId="0" borderId="2" xfId="0" applyFont="1" applyFill="1" applyBorder="1" applyAlignment="1">
      <alignment vertical="top"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48" xfId="0" applyFont="1" applyFill="1" applyBorder="1" applyAlignment="1">
      <alignment vertical="center" wrapText="1"/>
    </xf>
    <xf numFmtId="0" fontId="15" fillId="0" borderId="1" xfId="0" applyFont="1" applyFill="1" applyBorder="1" applyAlignment="1">
      <alignment vertical="top" wrapText="1"/>
    </xf>
    <xf numFmtId="0" fontId="1" fillId="0" borderId="10" xfId="0" applyFont="1" applyFill="1" applyBorder="1" applyAlignment="1">
      <alignment horizontal="center" vertical="center" wrapText="1"/>
    </xf>
    <xf numFmtId="4" fontId="47" fillId="0" borderId="12" xfId="0" applyNumberFormat="1" applyFont="1" applyFill="1" applyBorder="1" applyAlignment="1">
      <alignment horizontal="center" vertical="top" wrapText="1"/>
    </xf>
    <xf numFmtId="0" fontId="1" fillId="0" borderId="3" xfId="0" applyFont="1" applyFill="1" applyBorder="1" applyAlignment="1">
      <alignment vertical="center" wrapText="1"/>
    </xf>
    <xf numFmtId="0" fontId="50" fillId="0" borderId="0" xfId="0" applyFont="1" applyFill="1"/>
    <xf numFmtId="0" fontId="6" fillId="0" borderId="49" xfId="0" applyFont="1" applyFill="1" applyBorder="1" applyAlignment="1">
      <alignment horizontal="left" vertical="top" wrapText="1"/>
    </xf>
    <xf numFmtId="4" fontId="20" fillId="0" borderId="12" xfId="0" applyNumberFormat="1" applyFont="1" applyFill="1" applyBorder="1" applyAlignment="1">
      <alignment horizontal="center" vertical="top" wrapText="1"/>
    </xf>
    <xf numFmtId="0" fontId="6" fillId="0" borderId="49" xfId="0" applyFont="1" applyFill="1" applyBorder="1" applyAlignment="1">
      <alignment horizontal="left" vertical="center" wrapText="1"/>
    </xf>
    <xf numFmtId="0" fontId="12" fillId="0" borderId="10" xfId="0" applyFont="1" applyFill="1" applyBorder="1" applyAlignment="1">
      <alignment vertical="center" wrapText="1"/>
    </xf>
    <xf numFmtId="0" fontId="3" fillId="0" borderId="1" xfId="0" applyFont="1" applyFill="1" applyBorder="1" applyAlignment="1">
      <alignment horizontal="center" vertical="center" wrapText="1"/>
    </xf>
    <xf numFmtId="49" fontId="6" fillId="0" borderId="34" xfId="0" applyNumberFormat="1" applyFont="1" applyFill="1" applyBorder="1" applyAlignment="1">
      <alignment vertical="center" wrapText="1"/>
    </xf>
    <xf numFmtId="49" fontId="6" fillId="0" borderId="33" xfId="0" applyNumberFormat="1" applyFont="1" applyFill="1" applyBorder="1" applyAlignment="1">
      <alignment vertical="center" wrapText="1"/>
    </xf>
    <xf numFmtId="49" fontId="6" fillId="0" borderId="36" xfId="0" applyNumberFormat="1" applyFont="1" applyFill="1" applyBorder="1" applyAlignment="1">
      <alignment vertical="center" wrapText="1"/>
    </xf>
    <xf numFmtId="0" fontId="6" fillId="0" borderId="1" xfId="0" applyFont="1" applyFill="1" applyBorder="1" applyAlignment="1">
      <alignment vertical="center" wrapText="1"/>
    </xf>
    <xf numFmtId="0" fontId="3" fillId="0" borderId="3" xfId="0" applyFont="1" applyFill="1" applyBorder="1" applyAlignment="1">
      <alignment vertical="center" wrapText="1"/>
    </xf>
    <xf numFmtId="0" fontId="12" fillId="0" borderId="3" xfId="0" applyFont="1" applyFill="1" applyBorder="1" applyAlignment="1">
      <alignment vertical="center" wrapText="1"/>
    </xf>
    <xf numFmtId="0" fontId="6" fillId="0" borderId="21" xfId="0" applyFont="1" applyFill="1" applyBorder="1" applyAlignment="1">
      <alignment vertical="top" wrapText="1"/>
    </xf>
    <xf numFmtId="4" fontId="17" fillId="0" borderId="2" xfId="0" applyNumberFormat="1" applyFont="1" applyFill="1" applyBorder="1" applyAlignment="1">
      <alignment horizontal="center" vertical="center" wrapText="1"/>
    </xf>
    <xf numFmtId="0" fontId="6" fillId="0" borderId="32" xfId="0" applyFont="1" applyFill="1" applyBorder="1" applyAlignment="1">
      <alignment vertical="top" wrapText="1"/>
    </xf>
    <xf numFmtId="0" fontId="6" fillId="0" borderId="37" xfId="0" applyFont="1" applyFill="1" applyBorder="1" applyAlignment="1">
      <alignment vertical="top" wrapText="1"/>
    </xf>
    <xf numFmtId="49" fontId="8" fillId="0" borderId="36" xfId="0" applyNumberFormat="1" applyFont="1" applyFill="1" applyBorder="1" applyAlignment="1">
      <alignment vertical="center" wrapText="1"/>
    </xf>
    <xf numFmtId="4" fontId="47" fillId="0" borderId="30" xfId="0" applyNumberFormat="1" applyFont="1" applyFill="1" applyBorder="1" applyAlignment="1">
      <alignment horizontal="center" vertical="top" wrapText="1"/>
    </xf>
    <xf numFmtId="4" fontId="47" fillId="0" borderId="2" xfId="0" applyNumberFormat="1" applyFont="1" applyFill="1" applyBorder="1" applyAlignment="1">
      <alignment horizontal="center" vertical="center" wrapText="1"/>
    </xf>
    <xf numFmtId="0" fontId="10" fillId="0" borderId="28" xfId="0" applyFont="1" applyFill="1" applyBorder="1" applyAlignment="1">
      <alignment horizontal="center" vertical="top" wrapText="1"/>
    </xf>
    <xf numFmtId="4" fontId="24" fillId="0" borderId="30" xfId="0" applyNumberFormat="1" applyFont="1" applyFill="1" applyBorder="1" applyAlignment="1">
      <alignment horizontal="center" vertical="top" wrapText="1"/>
    </xf>
    <xf numFmtId="49" fontId="6" fillId="0" borderId="31" xfId="0" applyNumberFormat="1" applyFont="1" applyFill="1" applyBorder="1" applyAlignment="1">
      <alignment horizontal="left" vertical="top" wrapText="1"/>
    </xf>
    <xf numFmtId="0" fontId="10" fillId="0" borderId="3" xfId="0" applyFont="1" applyFill="1" applyBorder="1" applyAlignment="1">
      <alignment horizontal="center" vertical="top" wrapText="1"/>
    </xf>
    <xf numFmtId="49" fontId="6" fillId="0" borderId="3" xfId="0" applyNumberFormat="1" applyFont="1" applyFill="1" applyBorder="1" applyAlignment="1">
      <alignment horizontal="center" vertical="center" wrapText="1"/>
    </xf>
    <xf numFmtId="49" fontId="42" fillId="0" borderId="33" xfId="0" applyNumberFormat="1" applyFont="1" applyFill="1" applyBorder="1" applyAlignment="1">
      <alignment vertical="center" wrapText="1"/>
    </xf>
    <xf numFmtId="0" fontId="6" fillId="0" borderId="10" xfId="0" applyFont="1" applyFill="1" applyBorder="1" applyAlignment="1">
      <alignment vertical="top" wrapText="1"/>
    </xf>
    <xf numFmtId="4" fontId="39" fillId="6" borderId="0" xfId="0" applyNumberFormat="1" applyFont="1" applyFill="1"/>
    <xf numFmtId="4" fontId="30" fillId="6" borderId="0" xfId="0" applyNumberFormat="1" applyFont="1" applyFill="1"/>
    <xf numFmtId="0" fontId="0" fillId="6" borderId="0" xfId="0" applyFill="1"/>
    <xf numFmtId="4" fontId="0" fillId="6" borderId="0" xfId="0" applyNumberFormat="1" applyFill="1"/>
    <xf numFmtId="0" fontId="8" fillId="2" borderId="53" xfId="0" applyFont="1" applyFill="1" applyBorder="1" applyAlignment="1">
      <alignment vertical="center" wrapText="1"/>
    </xf>
    <xf numFmtId="0" fontId="25" fillId="7" borderId="1" xfId="0" applyFont="1" applyFill="1" applyBorder="1" applyAlignment="1">
      <alignment vertical="top" wrapText="1"/>
    </xf>
    <xf numFmtId="4" fontId="23" fillId="7" borderId="1" xfId="0" applyNumberFormat="1" applyFont="1" applyFill="1" applyBorder="1" applyAlignment="1">
      <alignment horizontal="center" vertical="center" wrapText="1"/>
    </xf>
    <xf numFmtId="4" fontId="23" fillId="6" borderId="2" xfId="0" applyNumberFormat="1" applyFont="1" applyFill="1" applyBorder="1" applyAlignment="1">
      <alignment horizontal="center" vertical="center" wrapText="1"/>
    </xf>
    <xf numFmtId="0" fontId="25" fillId="7" borderId="34" xfId="0" applyFont="1" applyFill="1" applyBorder="1" applyAlignment="1">
      <alignment vertical="top" wrapText="1"/>
    </xf>
    <xf numFmtId="0" fontId="26" fillId="7" borderId="1" xfId="0" applyFont="1" applyFill="1" applyBorder="1" applyAlignment="1">
      <alignment vertical="center" wrapText="1"/>
    </xf>
    <xf numFmtId="0" fontId="6" fillId="0" borderId="0" xfId="0" applyFont="1" applyFill="1" applyBorder="1" applyAlignment="1">
      <alignment vertical="top" wrapText="1"/>
    </xf>
    <xf numFmtId="0" fontId="0" fillId="0" borderId="0" xfId="0" applyBorder="1"/>
    <xf numFmtId="0" fontId="28" fillId="0" borderId="2" xfId="0" applyFont="1" applyBorder="1" applyAlignment="1">
      <alignment horizontal="left" vertical="top" wrapText="1"/>
    </xf>
    <xf numFmtId="0" fontId="28" fillId="0" borderId="2" xfId="0" applyFont="1" applyBorder="1" applyAlignment="1">
      <alignment horizontal="center" vertical="top" wrapText="1"/>
    </xf>
    <xf numFmtId="0" fontId="6" fillId="0" borderId="0" xfId="0" applyFont="1" applyFill="1" applyBorder="1" applyAlignment="1">
      <alignment wrapText="1"/>
    </xf>
    <xf numFmtId="0" fontId="6" fillId="0" borderId="21" xfId="0" applyFont="1" applyFill="1" applyBorder="1" applyAlignment="1">
      <alignment horizontal="left" vertical="top" wrapText="1"/>
    </xf>
    <xf numFmtId="0" fontId="6" fillId="0" borderId="32" xfId="0" applyFont="1" applyFill="1" applyBorder="1" applyAlignment="1">
      <alignment horizontal="left" vertical="top" wrapText="1"/>
    </xf>
    <xf numFmtId="49" fontId="6" fillId="0" borderId="22" xfId="0" applyNumberFormat="1" applyFont="1" applyFill="1" applyBorder="1" applyAlignment="1">
      <alignment horizontal="center" vertical="center" wrapText="1"/>
    </xf>
    <xf numFmtId="49" fontId="6" fillId="0" borderId="44" xfId="0" applyNumberFormat="1" applyFont="1" applyFill="1" applyBorder="1" applyAlignment="1">
      <alignment horizontal="center" vertical="center" wrapText="1"/>
    </xf>
    <xf numFmtId="49" fontId="6" fillId="0" borderId="4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43" xfId="0" applyNumberFormat="1" applyFont="1" applyFill="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44"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6" fillId="0" borderId="36" xfId="0" applyNumberFormat="1" applyFont="1" applyBorder="1" applyAlignment="1">
      <alignment horizontal="center" vertical="center" wrapText="1"/>
    </xf>
    <xf numFmtId="49" fontId="6" fillId="0" borderId="3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49" fontId="6" fillId="0" borderId="22" xfId="0" applyNumberFormat="1" applyFont="1" applyFill="1" applyBorder="1" applyAlignment="1">
      <alignment horizontal="center" vertical="top" wrapText="1"/>
    </xf>
    <xf numFmtId="49" fontId="6" fillId="0" borderId="44" xfId="0" applyNumberFormat="1" applyFont="1" applyFill="1" applyBorder="1" applyAlignment="1">
      <alignment horizontal="center" vertical="top" wrapText="1"/>
    </xf>
    <xf numFmtId="49" fontId="6" fillId="0" borderId="34" xfId="0" applyNumberFormat="1" applyFont="1" applyFill="1" applyBorder="1" applyAlignment="1">
      <alignment horizontal="center" vertical="top" wrapText="1"/>
    </xf>
    <xf numFmtId="49" fontId="6" fillId="0" borderId="36" xfId="0" applyNumberFormat="1" applyFont="1" applyFill="1" applyBorder="1" applyAlignment="1">
      <alignment horizontal="center" vertical="top" wrapText="1"/>
    </xf>
    <xf numFmtId="49" fontId="6" fillId="0" borderId="36" xfId="0" applyNumberFormat="1" applyFont="1" applyFill="1" applyBorder="1" applyAlignment="1">
      <alignment horizontal="center" vertical="center" wrapText="1"/>
    </xf>
    <xf numFmtId="49" fontId="15" fillId="0" borderId="22" xfId="0" applyNumberFormat="1" applyFont="1" applyFill="1" applyBorder="1" applyAlignment="1">
      <alignment horizontal="center" vertical="center" wrapText="1"/>
    </xf>
    <xf numFmtId="49" fontId="15" fillId="0" borderId="26" xfId="0" applyNumberFormat="1" applyFont="1" applyFill="1" applyBorder="1" applyAlignment="1">
      <alignment horizontal="center" vertical="center" wrapText="1"/>
    </xf>
    <xf numFmtId="0" fontId="6" fillId="0" borderId="10"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15" fillId="0" borderId="24" xfId="0" applyFont="1" applyFill="1" applyBorder="1" applyAlignment="1">
      <alignment horizontal="center" vertical="center" wrapText="1"/>
    </xf>
    <xf numFmtId="49" fontId="6" fillId="0" borderId="34"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1" fillId="0" borderId="36" xfId="0" applyNumberFormat="1" applyFont="1" applyFill="1" applyBorder="1" applyAlignment="1">
      <alignment horizontal="center" vertical="center" wrapText="1"/>
    </xf>
    <xf numFmtId="49" fontId="11" fillId="0" borderId="33" xfId="0" applyNumberFormat="1" applyFont="1" applyFill="1" applyBorder="1" applyAlignment="1">
      <alignment horizontal="center" vertical="center" wrapText="1"/>
    </xf>
    <xf numFmtId="49" fontId="6" fillId="0" borderId="41" xfId="0" applyNumberFormat="1"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9" xfId="0" applyFont="1" applyFill="1" applyBorder="1" applyAlignment="1">
      <alignment horizontal="center" vertical="center" wrapText="1"/>
    </xf>
    <xf numFmtId="49" fontId="11" fillId="0" borderId="34" xfId="0" applyNumberFormat="1" applyFont="1" applyFill="1" applyBorder="1" applyAlignment="1">
      <alignment horizontal="center" vertical="center" wrapText="1"/>
    </xf>
    <xf numFmtId="0" fontId="6" fillId="4" borderId="10" xfId="0" applyFont="1" applyFill="1" applyBorder="1" applyAlignment="1">
      <alignment horizontal="center" vertical="top" wrapText="1"/>
    </xf>
    <xf numFmtId="49" fontId="6" fillId="0" borderId="31" xfId="0" applyNumberFormat="1" applyFont="1" applyFill="1" applyBorder="1" applyAlignment="1">
      <alignment horizontal="center" vertical="center" wrapText="1"/>
    </xf>
    <xf numFmtId="49" fontId="6" fillId="0" borderId="35" xfId="0" applyNumberFormat="1" applyFont="1" applyFill="1" applyBorder="1" applyAlignment="1">
      <alignment horizontal="center" vertical="center" wrapText="1"/>
    </xf>
    <xf numFmtId="49" fontId="15" fillId="0" borderId="33" xfId="0" applyNumberFormat="1" applyFont="1" applyFill="1" applyBorder="1" applyAlignment="1">
      <alignment horizontal="center" vertical="top" wrapText="1"/>
    </xf>
    <xf numFmtId="49" fontId="15" fillId="0" borderId="34" xfId="0" applyNumberFormat="1" applyFont="1" applyFill="1" applyBorder="1" applyAlignment="1">
      <alignment horizontal="center" vertical="top"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41" fillId="6" borderId="1"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6" fillId="6" borderId="21" xfId="0" applyFont="1" applyFill="1" applyBorder="1" applyAlignment="1">
      <alignment horizontal="left" vertical="center" wrapText="1"/>
    </xf>
    <xf numFmtId="0" fontId="6" fillId="6" borderId="32"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6" fillId="4" borderId="21"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0" borderId="34"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8" fillId="4" borderId="1" xfId="0" applyFont="1" applyFill="1" applyBorder="1" applyAlignment="1">
      <alignment horizontal="left" vertical="top" wrapText="1"/>
    </xf>
    <xf numFmtId="0" fontId="8" fillId="4" borderId="3" xfId="0" applyFont="1" applyFill="1" applyBorder="1" applyAlignment="1">
      <alignment horizontal="left" vertical="top" wrapText="1"/>
    </xf>
    <xf numFmtId="0" fontId="6" fillId="4" borderId="1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left" vertical="top"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8" fillId="0" borderId="1" xfId="0" applyFont="1" applyFill="1" applyBorder="1" applyAlignment="1">
      <alignment horizontal="left" vertical="top" wrapText="1"/>
    </xf>
    <xf numFmtId="0" fontId="8" fillId="0" borderId="2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8" fillId="0" borderId="3" xfId="0" applyFont="1" applyFill="1" applyBorder="1" applyAlignment="1">
      <alignment horizontal="left" vertical="top" wrapText="1"/>
    </xf>
    <xf numFmtId="0" fontId="5" fillId="0" borderId="0" xfId="0" applyFont="1" applyAlignment="1">
      <alignment horizontal="center" vertical="center"/>
    </xf>
    <xf numFmtId="0" fontId="16" fillId="3" borderId="0" xfId="0" applyFont="1" applyFill="1" applyAlignment="1">
      <alignment horizontal="center" vertical="center"/>
    </xf>
    <xf numFmtId="0" fontId="8" fillId="0" borderId="0" xfId="0" applyFont="1" applyBorder="1" applyAlignment="1">
      <alignment horizontal="center" vertical="center"/>
    </xf>
    <xf numFmtId="0" fontId="29"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6" fillId="0" borderId="29"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8" borderId="21" xfId="0" applyFont="1" applyFill="1" applyBorder="1" applyAlignment="1">
      <alignment horizontal="left" vertical="top" wrapText="1"/>
    </xf>
    <xf numFmtId="0" fontId="6" fillId="8" borderId="32" xfId="0" applyFont="1" applyFill="1" applyBorder="1" applyAlignment="1">
      <alignment horizontal="left" vertical="top" wrapText="1"/>
    </xf>
    <xf numFmtId="0" fontId="59" fillId="0" borderId="21" xfId="0" applyFont="1" applyFill="1" applyBorder="1" applyAlignment="1">
      <alignment horizontal="left" vertical="top" wrapText="1"/>
    </xf>
    <xf numFmtId="0" fontId="59" fillId="0" borderId="32"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5" borderId="21"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8" fillId="6" borderId="1" xfId="0" applyFont="1" applyFill="1" applyBorder="1" applyAlignment="1">
      <alignment horizontal="left" vertical="top" wrapText="1"/>
    </xf>
    <xf numFmtId="0" fontId="8" fillId="6" borderId="3" xfId="0" applyFont="1" applyFill="1" applyBorder="1" applyAlignment="1">
      <alignment horizontal="left" vertical="top" wrapText="1"/>
    </xf>
    <xf numFmtId="0" fontId="12" fillId="4" borderId="1" xfId="0" applyFont="1" applyFill="1" applyBorder="1" applyAlignment="1">
      <alignment horizontal="center" vertical="top" wrapText="1"/>
    </xf>
    <xf numFmtId="0" fontId="12" fillId="4" borderId="3"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6" borderId="21" xfId="0" applyFont="1" applyFill="1" applyBorder="1" applyAlignment="1">
      <alignment horizontal="left" vertical="top" wrapText="1"/>
    </xf>
    <xf numFmtId="0" fontId="8" fillId="6" borderId="32" xfId="0" applyFont="1" applyFill="1" applyBorder="1" applyAlignment="1">
      <alignment horizontal="left" vertical="top" wrapText="1"/>
    </xf>
    <xf numFmtId="0" fontId="34" fillId="6" borderId="21" xfId="0" applyFont="1" applyFill="1" applyBorder="1" applyAlignment="1">
      <alignment horizontal="left" vertical="top" wrapText="1"/>
    </xf>
    <xf numFmtId="0" fontId="34" fillId="6" borderId="32" xfId="0" applyFont="1" applyFill="1" applyBorder="1" applyAlignment="1">
      <alignment horizontal="left" vertical="top"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49" fillId="0" borderId="21" xfId="0" applyFont="1" applyFill="1" applyBorder="1" applyAlignment="1">
      <alignment horizontal="left" vertical="top" wrapText="1"/>
    </xf>
    <xf numFmtId="0" fontId="49" fillId="0" borderId="32" xfId="0" applyFont="1" applyFill="1" applyBorder="1" applyAlignment="1">
      <alignment horizontal="left" vertical="top" wrapText="1"/>
    </xf>
    <xf numFmtId="0" fontId="6" fillId="0" borderId="11"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3" xfId="0" applyFont="1" applyFill="1" applyBorder="1" applyAlignment="1">
      <alignment horizontal="center" vertical="center" wrapText="1"/>
    </xf>
    <xf numFmtId="49" fontId="6" fillId="8" borderId="22" xfId="0" applyNumberFormat="1" applyFont="1" applyFill="1" applyBorder="1" applyAlignment="1">
      <alignment horizontal="center" vertical="center" wrapText="1"/>
    </xf>
    <xf numFmtId="49" fontId="6" fillId="8" borderId="44" xfId="0" applyNumberFormat="1" applyFont="1" applyFill="1" applyBorder="1" applyAlignment="1">
      <alignment horizontal="center" vertical="center" wrapText="1"/>
    </xf>
    <xf numFmtId="49" fontId="6" fillId="8" borderId="34" xfId="0" applyNumberFormat="1" applyFont="1" applyFill="1" applyBorder="1" applyAlignment="1">
      <alignment horizontal="center" vertical="center" wrapText="1"/>
    </xf>
    <xf numFmtId="49" fontId="6" fillId="8" borderId="33" xfId="0" applyNumberFormat="1" applyFont="1" applyFill="1" applyBorder="1" applyAlignment="1">
      <alignment horizontal="center" vertical="center" wrapText="1"/>
    </xf>
    <xf numFmtId="0" fontId="8" fillId="0" borderId="28"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0" fillId="0" borderId="28" xfId="0" applyFont="1" applyFill="1" applyBorder="1" applyAlignment="1">
      <alignment horizontal="center" vertical="center" wrapText="1"/>
    </xf>
    <xf numFmtId="0" fontId="10" fillId="0" borderId="10" xfId="0" applyFont="1" applyFill="1" applyBorder="1" applyAlignment="1">
      <alignment horizontal="center" vertical="center" wrapText="1"/>
    </xf>
    <xf numFmtId="49" fontId="6" fillId="0" borderId="28"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0" fontId="6" fillId="0" borderId="23" xfId="0" applyFont="1" applyFill="1" applyBorder="1" applyAlignment="1">
      <alignment horizontal="left" vertical="top" wrapText="1"/>
    </xf>
    <xf numFmtId="0" fontId="6" fillId="8" borderId="23" xfId="0" applyFont="1" applyFill="1" applyBorder="1" applyAlignment="1">
      <alignment horizontal="left" vertical="top" wrapText="1"/>
    </xf>
    <xf numFmtId="0" fontId="6" fillId="4" borderId="37" xfId="0" applyFont="1" applyFill="1" applyBorder="1" applyAlignment="1">
      <alignment horizontal="left" vertical="center" wrapText="1"/>
    </xf>
    <xf numFmtId="0" fontId="8" fillId="0" borderId="2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21" xfId="0" applyNumberFormat="1" applyFont="1" applyFill="1" applyBorder="1" applyAlignment="1">
      <alignment horizontal="left" vertical="top" wrapText="1"/>
    </xf>
    <xf numFmtId="0" fontId="6" fillId="0" borderId="23" xfId="0" applyNumberFormat="1" applyFont="1" applyFill="1" applyBorder="1" applyAlignment="1">
      <alignment horizontal="left" vertical="top" wrapText="1"/>
    </xf>
    <xf numFmtId="0" fontId="15" fillId="0" borderId="2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21" xfId="0" applyNumberFormat="1" applyFont="1" applyFill="1" applyBorder="1" applyAlignment="1">
      <alignment horizontal="left" vertical="center" wrapText="1"/>
    </xf>
    <xf numFmtId="0" fontId="6" fillId="0" borderId="32" xfId="0" applyNumberFormat="1" applyFont="1" applyFill="1" applyBorder="1" applyAlignment="1">
      <alignment horizontal="left" vertical="center" wrapText="1"/>
    </xf>
    <xf numFmtId="0" fontId="6" fillId="0" borderId="32" xfId="0" applyNumberFormat="1" applyFont="1" applyFill="1" applyBorder="1" applyAlignment="1">
      <alignment horizontal="left" vertical="top" wrapText="1"/>
    </xf>
    <xf numFmtId="0" fontId="6" fillId="0" borderId="21"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0" fontId="10" fillId="4" borderId="3" xfId="0" applyFont="1" applyFill="1" applyBorder="1" applyAlignment="1">
      <alignment horizontal="center" vertical="top" wrapText="1"/>
    </xf>
    <xf numFmtId="0" fontId="10" fillId="4"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1" xfId="0" applyFont="1" applyFill="1" applyBorder="1" applyAlignment="1">
      <alignment horizontal="left" vertical="center" wrapText="1"/>
    </xf>
    <xf numFmtId="49" fontId="6" fillId="8" borderId="41" xfId="0" applyNumberFormat="1" applyFont="1" applyFill="1" applyBorder="1" applyAlignment="1">
      <alignment horizontal="center" vertical="center" wrapText="1"/>
    </xf>
    <xf numFmtId="0" fontId="18" fillId="0" borderId="0" xfId="0" applyFont="1" applyAlignment="1">
      <alignment horizontal="center"/>
    </xf>
    <xf numFmtId="0" fontId="12" fillId="0" borderId="0" xfId="0" applyFont="1" applyAlignment="1">
      <alignment horizontal="center"/>
    </xf>
    <xf numFmtId="0" fontId="10" fillId="0" borderId="0" xfId="0" applyFont="1" applyAlignment="1">
      <alignment horizontal="left"/>
    </xf>
    <xf numFmtId="0" fontId="19" fillId="0" borderId="0" xfId="0" applyFont="1" applyAlignment="1">
      <alignment horizontal="left"/>
    </xf>
    <xf numFmtId="0" fontId="17" fillId="0" borderId="0" xfId="0" applyFont="1" applyAlignment="1">
      <alignment horizontal="center" wrapText="1"/>
    </xf>
    <xf numFmtId="0" fontId="10"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9"/>
  <sheetViews>
    <sheetView tabSelected="1" view="pageBreakPreview" topLeftCell="A84" zoomScale="145" zoomScaleSheetLayoutView="145" workbookViewId="0">
      <selection activeCell="A69" sqref="A69:A70"/>
    </sheetView>
  </sheetViews>
  <sheetFormatPr defaultRowHeight="15"/>
  <cols>
    <col min="1" max="1" width="46.5703125" customWidth="1"/>
    <col min="2" max="2" width="30.140625" customWidth="1"/>
    <col min="3" max="3" width="10.28515625" customWidth="1"/>
    <col min="4" max="4" width="22.42578125" customWidth="1"/>
    <col min="5" max="5" width="12.28515625" customWidth="1"/>
    <col min="6" max="6" width="8.140625" customWidth="1"/>
    <col min="7" max="7" width="22.28515625" customWidth="1"/>
    <col min="8" max="8" width="19.140625" customWidth="1"/>
    <col min="9" max="9" width="15.28515625" customWidth="1"/>
    <col min="10" max="10" width="15.7109375" customWidth="1"/>
    <col min="11" max="11" width="19.5703125" bestFit="1" customWidth="1"/>
    <col min="12" max="12" width="22" bestFit="1" customWidth="1"/>
  </cols>
  <sheetData>
    <row r="1" spans="1:10" ht="20.25">
      <c r="A1" s="474" t="s">
        <v>428</v>
      </c>
      <c r="B1" s="474"/>
      <c r="C1" s="474"/>
      <c r="D1" s="474"/>
      <c r="E1" s="474"/>
      <c r="F1" s="474"/>
      <c r="G1" s="474"/>
    </row>
    <row r="2" spans="1:10" ht="20.25">
      <c r="A2" s="474" t="s">
        <v>266</v>
      </c>
      <c r="B2" s="474"/>
      <c r="C2" s="474"/>
      <c r="D2" s="474"/>
      <c r="E2" s="474"/>
      <c r="F2" s="474"/>
      <c r="G2" s="151" t="s">
        <v>476</v>
      </c>
    </row>
    <row r="3" spans="1:10" ht="18.75">
      <c r="A3" s="475" t="s">
        <v>171</v>
      </c>
      <c r="B3" s="475"/>
      <c r="C3" s="475"/>
      <c r="D3" s="475"/>
      <c r="E3" s="475"/>
      <c r="F3" s="475"/>
      <c r="G3" s="475"/>
    </row>
    <row r="4" spans="1:10" ht="18.75">
      <c r="A4" s="2"/>
      <c r="B4" s="475" t="s">
        <v>1</v>
      </c>
      <c r="C4" s="475"/>
      <c r="D4" s="475"/>
      <c r="E4" s="475"/>
      <c r="F4" s="2"/>
      <c r="G4" s="2"/>
    </row>
    <row r="5" spans="1:10" ht="15.75" thickBot="1">
      <c r="A5" s="476" t="s">
        <v>0</v>
      </c>
      <c r="B5" s="476"/>
      <c r="C5" s="476"/>
      <c r="D5" s="476"/>
      <c r="E5" s="476"/>
      <c r="F5" s="476"/>
      <c r="G5" s="476"/>
    </row>
    <row r="6" spans="1:10" ht="66" customHeight="1" thickBot="1">
      <c r="A6" s="27" t="s">
        <v>2</v>
      </c>
      <c r="B6" s="28" t="s">
        <v>3</v>
      </c>
      <c r="C6" s="28" t="s">
        <v>17</v>
      </c>
      <c r="D6" s="28" t="s">
        <v>4</v>
      </c>
      <c r="E6" s="187" t="s">
        <v>5</v>
      </c>
      <c r="F6" s="187" t="s">
        <v>6</v>
      </c>
      <c r="G6" s="188" t="s">
        <v>7</v>
      </c>
    </row>
    <row r="7" spans="1:10" ht="19.5" customHeight="1">
      <c r="A7" s="27">
        <v>1</v>
      </c>
      <c r="B7" s="28">
        <v>2</v>
      </c>
      <c r="C7" s="28">
        <v>3</v>
      </c>
      <c r="D7" s="29">
        <v>4</v>
      </c>
      <c r="E7" s="30">
        <v>5</v>
      </c>
      <c r="F7" s="84">
        <v>6</v>
      </c>
      <c r="G7" s="189">
        <v>7</v>
      </c>
    </row>
    <row r="8" spans="1:10" s="283" customFormat="1" ht="74.25" customHeight="1">
      <c r="A8" s="349" t="s">
        <v>381</v>
      </c>
      <c r="B8" s="536" t="s">
        <v>335</v>
      </c>
      <c r="C8" s="293">
        <v>2271</v>
      </c>
      <c r="D8" s="350">
        <v>1746218.27</v>
      </c>
      <c r="E8" s="417" t="s">
        <v>61</v>
      </c>
      <c r="F8" s="383" t="s">
        <v>31</v>
      </c>
      <c r="G8" s="392" t="s">
        <v>64</v>
      </c>
      <c r="I8" s="312"/>
    </row>
    <row r="9" spans="1:10" s="283" customFormat="1" ht="35.25" customHeight="1">
      <c r="A9" s="351"/>
      <c r="B9" s="535"/>
      <c r="C9" s="295"/>
      <c r="D9" s="53" t="s">
        <v>380</v>
      </c>
      <c r="E9" s="418"/>
      <c r="F9" s="418"/>
      <c r="G9" s="420"/>
    </row>
    <row r="10" spans="1:10" s="283" customFormat="1" ht="70.5" customHeight="1">
      <c r="A10" s="349" t="s">
        <v>382</v>
      </c>
      <c r="B10" s="535"/>
      <c r="C10" s="295">
        <v>2271</v>
      </c>
      <c r="D10" s="350">
        <v>501358.4</v>
      </c>
      <c r="E10" s="418"/>
      <c r="F10" s="418"/>
      <c r="G10" s="420"/>
    </row>
    <row r="11" spans="1:10" s="283" customFormat="1" ht="44.25" customHeight="1">
      <c r="A11" s="352"/>
      <c r="B11" s="535"/>
      <c r="C11" s="295"/>
      <c r="D11" s="53" t="s">
        <v>328</v>
      </c>
      <c r="E11" s="418"/>
      <c r="F11" s="418"/>
      <c r="G11" s="420"/>
      <c r="I11" s="284"/>
      <c r="J11" s="284"/>
    </row>
    <row r="12" spans="1:10" s="283" customFormat="1" ht="27" customHeight="1">
      <c r="A12" s="480" t="s">
        <v>340</v>
      </c>
      <c r="B12" s="535"/>
      <c r="C12" s="295">
        <v>2271</v>
      </c>
      <c r="D12" s="350">
        <v>501358.4</v>
      </c>
      <c r="E12" s="418"/>
      <c r="F12" s="418"/>
      <c r="G12" s="420"/>
      <c r="I12" s="284"/>
      <c r="J12" s="284"/>
    </row>
    <row r="13" spans="1:10" s="283" customFormat="1" ht="51.75" customHeight="1">
      <c r="A13" s="379"/>
      <c r="B13" s="537"/>
      <c r="C13" s="294"/>
      <c r="D13" s="53" t="s">
        <v>328</v>
      </c>
      <c r="E13" s="419"/>
      <c r="F13" s="419"/>
      <c r="G13" s="421"/>
    </row>
    <row r="14" spans="1:10" s="283" customFormat="1" ht="39.75" customHeight="1">
      <c r="A14" s="349" t="s">
        <v>336</v>
      </c>
      <c r="B14" s="536" t="s">
        <v>335</v>
      </c>
      <c r="C14" s="293">
        <v>2271</v>
      </c>
      <c r="D14" s="350">
        <v>478780.93</v>
      </c>
      <c r="E14" s="391" t="s">
        <v>117</v>
      </c>
      <c r="F14" s="383" t="s">
        <v>23</v>
      </c>
      <c r="G14" s="343" t="s">
        <v>64</v>
      </c>
    </row>
    <row r="15" spans="1:10" s="283" customFormat="1" ht="39.75" customHeight="1">
      <c r="A15" s="351" t="s">
        <v>337</v>
      </c>
      <c r="B15" s="535"/>
      <c r="C15" s="295"/>
      <c r="D15" s="53" t="s">
        <v>329</v>
      </c>
      <c r="E15" s="418"/>
      <c r="F15" s="418"/>
      <c r="G15" s="353" t="s">
        <v>277</v>
      </c>
    </row>
    <row r="16" spans="1:10" s="283" customFormat="1" ht="39.75" customHeight="1">
      <c r="A16" s="349" t="s">
        <v>338</v>
      </c>
      <c r="B16" s="535"/>
      <c r="C16" s="295">
        <v>2271</v>
      </c>
      <c r="D16" s="350">
        <v>145792</v>
      </c>
      <c r="E16" s="418"/>
      <c r="F16" s="418"/>
      <c r="G16" s="343" t="s">
        <v>64</v>
      </c>
    </row>
    <row r="17" spans="1:11" s="283" customFormat="1" ht="39.75" customHeight="1">
      <c r="A17" s="352" t="s">
        <v>339</v>
      </c>
      <c r="B17" s="535"/>
      <c r="C17" s="295"/>
      <c r="D17" s="53" t="s">
        <v>330</v>
      </c>
      <c r="E17" s="418"/>
      <c r="F17" s="418"/>
      <c r="G17" s="353" t="s">
        <v>277</v>
      </c>
    </row>
    <row r="18" spans="1:11" s="283" customFormat="1" ht="39.75" customHeight="1">
      <c r="A18" s="480" t="s">
        <v>340</v>
      </c>
      <c r="B18" s="535"/>
      <c r="C18" s="295">
        <v>2271</v>
      </c>
      <c r="D18" s="350">
        <v>145792</v>
      </c>
      <c r="E18" s="418"/>
      <c r="F18" s="418"/>
      <c r="G18" s="343" t="s">
        <v>64</v>
      </c>
    </row>
    <row r="19" spans="1:11" s="283" customFormat="1" ht="37.5" customHeight="1">
      <c r="A19" s="379"/>
      <c r="B19" s="537"/>
      <c r="C19" s="294"/>
      <c r="D19" s="53" t="s">
        <v>331</v>
      </c>
      <c r="E19" s="419"/>
      <c r="F19" s="419"/>
      <c r="G19" s="353" t="s">
        <v>277</v>
      </c>
    </row>
    <row r="20" spans="1:11" ht="18.75">
      <c r="A20" s="190" t="s">
        <v>8</v>
      </c>
      <c r="B20" s="11"/>
      <c r="C20" s="8"/>
      <c r="D20" s="31">
        <f>D8+D10+D12+D14+D16+D18</f>
        <v>3519300</v>
      </c>
      <c r="E20" s="8"/>
      <c r="F20" s="8"/>
      <c r="G20" s="191"/>
      <c r="H20" s="55"/>
    </row>
    <row r="21" spans="1:11" s="283" customFormat="1" ht="36" customHeight="1">
      <c r="A21" s="449" t="s">
        <v>347</v>
      </c>
      <c r="B21" s="33" t="s">
        <v>342</v>
      </c>
      <c r="C21" s="477">
        <v>2272</v>
      </c>
      <c r="D21" s="350">
        <f>118084.12+17451.15-13630.63</f>
        <v>121904.63999999998</v>
      </c>
      <c r="E21" s="417" t="s">
        <v>62</v>
      </c>
      <c r="F21" s="417" t="s">
        <v>31</v>
      </c>
      <c r="G21" s="425" t="s">
        <v>59</v>
      </c>
    </row>
    <row r="22" spans="1:11" s="283" customFormat="1" ht="42" customHeight="1">
      <c r="A22" s="450"/>
      <c r="B22" s="19" t="s">
        <v>341</v>
      </c>
      <c r="C22" s="478"/>
      <c r="D22" s="53" t="s">
        <v>398</v>
      </c>
      <c r="E22" s="419"/>
      <c r="F22" s="419"/>
      <c r="G22" s="421"/>
      <c r="H22" s="284"/>
    </row>
    <row r="23" spans="1:11" s="283" customFormat="1" ht="38.25" customHeight="1">
      <c r="A23" s="449" t="s">
        <v>346</v>
      </c>
      <c r="B23" s="33" t="s">
        <v>345</v>
      </c>
      <c r="C23" s="477">
        <v>2272</v>
      </c>
      <c r="D23" s="350">
        <f>83906.5+12418.23+13630.63</f>
        <v>109955.36</v>
      </c>
      <c r="E23" s="391" t="s">
        <v>62</v>
      </c>
      <c r="F23" s="417" t="s">
        <v>31</v>
      </c>
      <c r="G23" s="425" t="s">
        <v>59</v>
      </c>
    </row>
    <row r="24" spans="1:11" s="283" customFormat="1" ht="48" customHeight="1">
      <c r="A24" s="450"/>
      <c r="B24" s="26" t="s">
        <v>344</v>
      </c>
      <c r="C24" s="478"/>
      <c r="D24" s="53" t="s">
        <v>399</v>
      </c>
      <c r="E24" s="419"/>
      <c r="F24" s="419"/>
      <c r="G24" s="421"/>
      <c r="H24" s="284"/>
    </row>
    <row r="25" spans="1:11" ht="42" hidden="1" customHeight="1">
      <c r="A25" s="449" t="s">
        <v>388</v>
      </c>
      <c r="B25" s="33" t="s">
        <v>343</v>
      </c>
      <c r="C25" s="477">
        <v>2272</v>
      </c>
      <c r="D25" s="141">
        <v>0</v>
      </c>
      <c r="E25" s="391" t="s">
        <v>117</v>
      </c>
      <c r="F25" s="417" t="s">
        <v>31</v>
      </c>
      <c r="G25" s="392" t="s">
        <v>407</v>
      </c>
    </row>
    <row r="26" spans="1:11" ht="39" hidden="1" customHeight="1">
      <c r="A26" s="450"/>
      <c r="B26" s="19" t="s">
        <v>341</v>
      </c>
      <c r="C26" s="478"/>
      <c r="D26" s="53" t="s">
        <v>389</v>
      </c>
      <c r="E26" s="419"/>
      <c r="F26" s="419"/>
      <c r="G26" s="421"/>
    </row>
    <row r="27" spans="1:11" ht="62.25" hidden="1" customHeight="1">
      <c r="A27" s="449" t="s">
        <v>390</v>
      </c>
      <c r="B27" s="33" t="s">
        <v>345</v>
      </c>
      <c r="C27" s="477">
        <v>2272</v>
      </c>
      <c r="D27" s="141">
        <v>0</v>
      </c>
      <c r="E27" s="391" t="s">
        <v>117</v>
      </c>
      <c r="F27" s="417" t="s">
        <v>31</v>
      </c>
      <c r="G27" s="392" t="s">
        <v>408</v>
      </c>
    </row>
    <row r="28" spans="1:11" ht="30" hidden="1" customHeight="1">
      <c r="A28" s="450"/>
      <c r="B28" s="26" t="s">
        <v>344</v>
      </c>
      <c r="C28" s="478"/>
      <c r="D28" s="53" t="s">
        <v>391</v>
      </c>
      <c r="E28" s="419"/>
      <c r="F28" s="419"/>
      <c r="G28" s="393"/>
    </row>
    <row r="29" spans="1:11" ht="29.25" customHeight="1" thickBot="1">
      <c r="A29" s="192" t="s">
        <v>9</v>
      </c>
      <c r="B29" s="181"/>
      <c r="C29" s="181"/>
      <c r="D29" s="182">
        <f>D21+D23+D25+D27</f>
        <v>231860</v>
      </c>
      <c r="E29" s="181"/>
      <c r="F29" s="181"/>
      <c r="G29" s="193"/>
      <c r="H29" s="55"/>
    </row>
    <row r="30" spans="1:11" ht="42.75" customHeight="1">
      <c r="A30" s="479" t="s">
        <v>383</v>
      </c>
      <c r="B30" s="524" t="s">
        <v>348</v>
      </c>
      <c r="C30" s="526">
        <v>2273</v>
      </c>
      <c r="D30" s="183">
        <f>2654537.72-764087.85</f>
        <v>1890449.87</v>
      </c>
      <c r="E30" s="487" t="s">
        <v>13</v>
      </c>
      <c r="F30" s="528" t="s">
        <v>121</v>
      </c>
      <c r="G30" s="427" t="s">
        <v>414</v>
      </c>
      <c r="H30" s="55"/>
      <c r="K30" s="12"/>
    </row>
    <row r="31" spans="1:11" ht="54.75" customHeight="1">
      <c r="A31" s="379"/>
      <c r="B31" s="525"/>
      <c r="C31" s="527"/>
      <c r="D31" s="53" t="s">
        <v>418</v>
      </c>
      <c r="E31" s="383"/>
      <c r="F31" s="529"/>
      <c r="G31" s="410"/>
      <c r="H31" s="55"/>
      <c r="K31" s="12"/>
    </row>
    <row r="32" spans="1:11" ht="63.75" customHeight="1">
      <c r="A32" s="378" t="s">
        <v>384</v>
      </c>
      <c r="B32" s="525"/>
      <c r="C32" s="527"/>
      <c r="D32" s="130">
        <f>111751.2-38594.3</f>
        <v>73156.899999999994</v>
      </c>
      <c r="E32" s="383"/>
      <c r="F32" s="529"/>
      <c r="G32" s="410"/>
      <c r="H32" s="55"/>
      <c r="K32" s="12"/>
    </row>
    <row r="33" spans="1:11" ht="29.25" customHeight="1">
      <c r="A33" s="480"/>
      <c r="B33" s="525"/>
      <c r="C33" s="527"/>
      <c r="D33" s="53" t="s">
        <v>419</v>
      </c>
      <c r="E33" s="383"/>
      <c r="F33" s="529"/>
      <c r="G33" s="410"/>
      <c r="H33" s="55"/>
      <c r="K33" s="12"/>
    </row>
    <row r="34" spans="1:11" ht="32.25" customHeight="1">
      <c r="A34" s="480" t="s">
        <v>385</v>
      </c>
      <c r="B34" s="525"/>
      <c r="C34" s="527"/>
      <c r="D34" s="105">
        <f>134101.44-33080.83</f>
        <v>101020.61</v>
      </c>
      <c r="E34" s="383"/>
      <c r="F34" s="529"/>
      <c r="G34" s="410"/>
      <c r="H34" s="55"/>
      <c r="K34" s="12"/>
    </row>
    <row r="35" spans="1:11" ht="55.5" customHeight="1">
      <c r="A35" s="379"/>
      <c r="B35" s="501"/>
      <c r="C35" s="486"/>
      <c r="D35" s="53" t="s">
        <v>420</v>
      </c>
      <c r="E35" s="383"/>
      <c r="F35" s="529"/>
      <c r="G35" s="410"/>
      <c r="H35" s="55"/>
      <c r="K35" s="12"/>
    </row>
    <row r="36" spans="1:11" ht="78.75" customHeight="1">
      <c r="A36" s="378" t="s">
        <v>386</v>
      </c>
      <c r="B36" s="158" t="s">
        <v>349</v>
      </c>
      <c r="C36" s="161">
        <v>2273</v>
      </c>
      <c r="D36" s="130">
        <f>109054.51-24672.72</f>
        <v>84381.79</v>
      </c>
      <c r="E36" s="383"/>
      <c r="F36" s="529"/>
      <c r="G36" s="410"/>
      <c r="H36" s="55"/>
      <c r="K36" s="12"/>
    </row>
    <row r="37" spans="1:11" ht="27.75" customHeight="1" thickBot="1">
      <c r="A37" s="531"/>
      <c r="B37" s="184"/>
      <c r="C37" s="185"/>
      <c r="D37" s="186" t="s">
        <v>421</v>
      </c>
      <c r="E37" s="488"/>
      <c r="F37" s="530"/>
      <c r="G37" s="428"/>
      <c r="H37" s="55"/>
      <c r="K37" s="12"/>
    </row>
    <row r="38" spans="1:11" s="283" customFormat="1" ht="57" customHeight="1">
      <c r="A38" s="479" t="s">
        <v>383</v>
      </c>
      <c r="B38" s="524" t="s">
        <v>348</v>
      </c>
      <c r="C38" s="526">
        <v>2273</v>
      </c>
      <c r="D38" s="354">
        <v>764087.85800000001</v>
      </c>
      <c r="E38" s="487" t="s">
        <v>62</v>
      </c>
      <c r="F38" s="528" t="s">
        <v>121</v>
      </c>
      <c r="G38" s="427" t="s">
        <v>427</v>
      </c>
      <c r="H38" s="310"/>
      <c r="K38" s="312"/>
    </row>
    <row r="39" spans="1:11" s="283" customFormat="1" ht="44.25" customHeight="1">
      <c r="A39" s="379"/>
      <c r="B39" s="525"/>
      <c r="C39" s="527"/>
      <c r="D39" s="53" t="s">
        <v>422</v>
      </c>
      <c r="E39" s="383"/>
      <c r="F39" s="529"/>
      <c r="G39" s="410"/>
      <c r="H39" s="310"/>
      <c r="K39" s="312"/>
    </row>
    <row r="40" spans="1:11" s="283" customFormat="1" ht="45" customHeight="1">
      <c r="A40" s="378" t="s">
        <v>384</v>
      </c>
      <c r="B40" s="525"/>
      <c r="C40" s="527"/>
      <c r="D40" s="130">
        <v>38594.303999999989</v>
      </c>
      <c r="E40" s="383"/>
      <c r="F40" s="529"/>
      <c r="G40" s="410"/>
      <c r="H40" s="310"/>
      <c r="K40" s="312"/>
    </row>
    <row r="41" spans="1:11" s="283" customFormat="1" ht="62.25" customHeight="1">
      <c r="A41" s="480"/>
      <c r="B41" s="525"/>
      <c r="C41" s="527"/>
      <c r="D41" s="53" t="s">
        <v>463</v>
      </c>
      <c r="E41" s="383"/>
      <c r="F41" s="529"/>
      <c r="G41" s="410"/>
      <c r="H41" s="310"/>
      <c r="K41" s="312"/>
    </row>
    <row r="42" spans="1:11" s="283" customFormat="1" ht="48" customHeight="1">
      <c r="A42" s="480" t="s">
        <v>385</v>
      </c>
      <c r="B42" s="525"/>
      <c r="C42" s="527"/>
      <c r="D42" s="355">
        <v>33080.831999999995</v>
      </c>
      <c r="E42" s="383"/>
      <c r="F42" s="529"/>
      <c r="G42" s="410"/>
      <c r="H42" s="310"/>
      <c r="K42" s="312"/>
    </row>
    <row r="43" spans="1:11" s="283" customFormat="1" ht="56.25" customHeight="1">
      <c r="A43" s="379"/>
      <c r="B43" s="501"/>
      <c r="C43" s="486"/>
      <c r="D43" s="53" t="s">
        <v>423</v>
      </c>
      <c r="E43" s="383"/>
      <c r="F43" s="529"/>
      <c r="G43" s="410"/>
      <c r="H43" s="310"/>
      <c r="K43" s="312"/>
    </row>
    <row r="44" spans="1:11" s="283" customFormat="1" ht="43.5" customHeight="1">
      <c r="A44" s="378" t="s">
        <v>386</v>
      </c>
      <c r="B44" s="287" t="s">
        <v>349</v>
      </c>
      <c r="C44" s="303">
        <v>2273</v>
      </c>
      <c r="D44" s="130">
        <v>24672.71</v>
      </c>
      <c r="E44" s="383"/>
      <c r="F44" s="529"/>
      <c r="G44" s="410"/>
      <c r="H44" s="310"/>
      <c r="K44" s="312"/>
    </row>
    <row r="45" spans="1:11" s="283" customFormat="1" ht="50.25" customHeight="1" thickBot="1">
      <c r="A45" s="531"/>
      <c r="B45" s="184"/>
      <c r="C45" s="185"/>
      <c r="D45" s="186" t="s">
        <v>424</v>
      </c>
      <c r="E45" s="488"/>
      <c r="F45" s="530"/>
      <c r="G45" s="428"/>
      <c r="H45" s="310"/>
      <c r="K45" s="312"/>
    </row>
    <row r="46" spans="1:11" s="283" customFormat="1" ht="29.25" customHeight="1">
      <c r="A46" s="479" t="s">
        <v>416</v>
      </c>
      <c r="B46" s="534" t="s">
        <v>349</v>
      </c>
      <c r="C46" s="356">
        <v>2273</v>
      </c>
      <c r="D46" s="357">
        <v>1421955.13</v>
      </c>
      <c r="E46" s="487" t="s">
        <v>88</v>
      </c>
      <c r="F46" s="304" t="s">
        <v>31</v>
      </c>
      <c r="G46" s="358" t="s">
        <v>59</v>
      </c>
      <c r="H46" s="310"/>
      <c r="K46" s="312"/>
    </row>
    <row r="47" spans="1:11" s="283" customFormat="1" ht="75.75" customHeight="1" thickBot="1">
      <c r="A47" s="379"/>
      <c r="B47" s="535"/>
      <c r="C47" s="359"/>
      <c r="D47" s="53" t="s">
        <v>415</v>
      </c>
      <c r="E47" s="383"/>
      <c r="F47" s="360"/>
      <c r="G47" s="361" t="s">
        <v>269</v>
      </c>
      <c r="H47" s="310"/>
      <c r="K47" s="312"/>
    </row>
    <row r="48" spans="1:11" ht="27" hidden="1" customHeight="1">
      <c r="A48" s="481" t="s">
        <v>384</v>
      </c>
      <c r="B48" s="259"/>
      <c r="C48" s="260">
        <v>2273</v>
      </c>
      <c r="D48" s="261">
        <v>0</v>
      </c>
      <c r="E48" s="383"/>
      <c r="F48" s="262" t="s">
        <v>31</v>
      </c>
      <c r="G48" s="263" t="s">
        <v>59</v>
      </c>
      <c r="H48" s="55"/>
      <c r="K48" s="12"/>
    </row>
    <row r="49" spans="1:11" ht="61.5" hidden="1" customHeight="1">
      <c r="A49" s="482"/>
      <c r="B49" s="259"/>
      <c r="C49" s="256"/>
      <c r="D49" s="254" t="s">
        <v>332</v>
      </c>
      <c r="E49" s="383"/>
      <c r="F49" s="257"/>
      <c r="G49" s="258" t="s">
        <v>269</v>
      </c>
      <c r="H49" s="55"/>
      <c r="K49" s="12"/>
    </row>
    <row r="50" spans="1:11" ht="24" hidden="1" customHeight="1">
      <c r="A50" s="481" t="s">
        <v>385</v>
      </c>
      <c r="B50" s="259"/>
      <c r="C50" s="260">
        <v>2273</v>
      </c>
      <c r="D50" s="261">
        <v>0</v>
      </c>
      <c r="E50" s="383"/>
      <c r="F50" s="262" t="s">
        <v>31</v>
      </c>
      <c r="G50" s="263" t="s">
        <v>59</v>
      </c>
      <c r="H50" s="55"/>
      <c r="K50" s="12"/>
    </row>
    <row r="51" spans="1:11" ht="60" hidden="1" customHeight="1">
      <c r="A51" s="482"/>
      <c r="B51" s="259"/>
      <c r="C51" s="256"/>
      <c r="D51" s="254" t="s">
        <v>333</v>
      </c>
      <c r="E51" s="383"/>
      <c r="F51" s="257"/>
      <c r="G51" s="258" t="s">
        <v>269</v>
      </c>
      <c r="H51" s="55"/>
      <c r="K51" s="12"/>
    </row>
    <row r="52" spans="1:11" ht="38.25" hidden="1" customHeight="1">
      <c r="A52" s="481" t="s">
        <v>350</v>
      </c>
      <c r="B52" s="259"/>
      <c r="C52" s="264">
        <v>2273</v>
      </c>
      <c r="D52" s="265">
        <v>0</v>
      </c>
      <c r="E52" s="383"/>
      <c r="F52" s="266" t="s">
        <v>31</v>
      </c>
      <c r="G52" s="263" t="s">
        <v>59</v>
      </c>
      <c r="H52" s="55"/>
      <c r="K52" s="12"/>
    </row>
    <row r="53" spans="1:11" ht="46.5" hidden="1" customHeight="1" thickBot="1">
      <c r="A53" s="532"/>
      <c r="B53" s="267"/>
      <c r="C53" s="268"/>
      <c r="D53" s="255" t="s">
        <v>334</v>
      </c>
      <c r="E53" s="488"/>
      <c r="F53" s="269"/>
      <c r="G53" s="270" t="s">
        <v>269</v>
      </c>
      <c r="H53" s="55"/>
      <c r="K53" s="12"/>
    </row>
    <row r="54" spans="1:11" ht="38.25" hidden="1">
      <c r="A54" s="194" t="s">
        <v>325</v>
      </c>
      <c r="B54" s="159" t="s">
        <v>128</v>
      </c>
      <c r="C54" s="161">
        <v>2273</v>
      </c>
      <c r="D54" s="143">
        <v>0</v>
      </c>
      <c r="E54" s="163" t="s">
        <v>117</v>
      </c>
      <c r="F54" s="163" t="s">
        <v>31</v>
      </c>
      <c r="G54" s="195" t="s">
        <v>59</v>
      </c>
      <c r="H54" s="55"/>
      <c r="K54" s="12"/>
    </row>
    <row r="55" spans="1:11" ht="24" hidden="1">
      <c r="A55" s="196"/>
      <c r="B55" s="159"/>
      <c r="C55" s="161"/>
      <c r="D55" s="142" t="s">
        <v>132</v>
      </c>
      <c r="E55" s="163"/>
      <c r="F55" s="163"/>
      <c r="G55" s="195"/>
      <c r="H55" s="55"/>
      <c r="K55" s="12"/>
    </row>
    <row r="56" spans="1:11" ht="25.5" hidden="1" customHeight="1">
      <c r="A56" s="483" t="s">
        <v>326</v>
      </c>
      <c r="B56" s="536"/>
      <c r="C56" s="485"/>
      <c r="D56" s="53"/>
      <c r="E56" s="391" t="s">
        <v>117</v>
      </c>
      <c r="F56" s="391"/>
      <c r="G56" s="425" t="s">
        <v>59</v>
      </c>
      <c r="H56" s="55"/>
      <c r="K56" s="12"/>
    </row>
    <row r="57" spans="1:11" ht="35.25" hidden="1" customHeight="1">
      <c r="A57" s="484"/>
      <c r="B57" s="537"/>
      <c r="C57" s="486"/>
      <c r="D57" s="53" t="s">
        <v>132</v>
      </c>
      <c r="E57" s="384"/>
      <c r="F57" s="384"/>
      <c r="G57" s="421"/>
      <c r="H57" s="55"/>
      <c r="K57" s="12"/>
    </row>
    <row r="58" spans="1:11" ht="38.25" hidden="1">
      <c r="A58" s="194" t="s">
        <v>327</v>
      </c>
      <c r="B58" s="159"/>
      <c r="C58" s="161"/>
      <c r="D58" s="143"/>
      <c r="E58" s="163" t="s">
        <v>117</v>
      </c>
      <c r="F58" s="163"/>
      <c r="G58" s="195" t="s">
        <v>59</v>
      </c>
      <c r="H58" s="55"/>
      <c r="K58" s="12"/>
    </row>
    <row r="59" spans="1:11" ht="24" hidden="1">
      <c r="A59" s="197"/>
      <c r="B59" s="159"/>
      <c r="C59" s="161"/>
      <c r="D59" s="142" t="s">
        <v>132</v>
      </c>
      <c r="E59" s="180"/>
      <c r="F59" s="180"/>
      <c r="G59" s="195"/>
      <c r="H59" s="55"/>
      <c r="K59" s="12"/>
    </row>
    <row r="60" spans="1:11" ht="32.25" customHeight="1" thickBot="1">
      <c r="A60" s="247" t="s">
        <v>10</v>
      </c>
      <c r="B60" s="248"/>
      <c r="C60" s="249"/>
      <c r="D60" s="250">
        <f>D46+D44+D42+D40+D38+D36+D34+D32+D30</f>
        <v>4431400.0039999997</v>
      </c>
      <c r="E60" s="252"/>
      <c r="F60" s="249"/>
      <c r="G60" s="251"/>
      <c r="H60" s="55"/>
      <c r="J60" s="12"/>
    </row>
    <row r="61" spans="1:11" ht="27.75" customHeight="1">
      <c r="A61" s="533" t="s">
        <v>351</v>
      </c>
      <c r="B61" s="245" t="s">
        <v>352</v>
      </c>
      <c r="C61" s="550">
        <v>2274</v>
      </c>
      <c r="D61" s="246">
        <v>489500</v>
      </c>
      <c r="E61" s="419" t="s">
        <v>62</v>
      </c>
      <c r="F61" s="426" t="s">
        <v>107</v>
      </c>
      <c r="G61" s="429" t="s">
        <v>64</v>
      </c>
    </row>
    <row r="62" spans="1:11" ht="71.25" customHeight="1" thickBot="1">
      <c r="A62" s="533"/>
      <c r="B62" s="245"/>
      <c r="C62" s="551"/>
      <c r="D62" s="238" t="s">
        <v>464</v>
      </c>
      <c r="E62" s="417"/>
      <c r="F62" s="426"/>
      <c r="G62" s="430"/>
    </row>
    <row r="63" spans="1:11" ht="32.25" customHeight="1" thickBot="1">
      <c r="A63" s="247" t="s">
        <v>60</v>
      </c>
      <c r="B63" s="248"/>
      <c r="C63" s="249"/>
      <c r="D63" s="250">
        <f>D61</f>
        <v>489500</v>
      </c>
      <c r="E63" s="249"/>
      <c r="F63" s="249"/>
      <c r="G63" s="251"/>
      <c r="H63" s="55"/>
    </row>
    <row r="64" spans="1:11" ht="28.5" hidden="1" customHeight="1">
      <c r="A64" s="213" t="s">
        <v>90</v>
      </c>
      <c r="B64" s="552" t="s">
        <v>91</v>
      </c>
      <c r="C64" s="63"/>
      <c r="D64" s="253">
        <v>0</v>
      </c>
      <c r="E64" s="423" t="s">
        <v>13</v>
      </c>
      <c r="F64" s="426" t="s">
        <v>33</v>
      </c>
      <c r="G64" s="422" t="s">
        <v>59</v>
      </c>
      <c r="H64" s="55"/>
    </row>
    <row r="65" spans="1:12" ht="54.75" hidden="1" customHeight="1">
      <c r="A65" s="199"/>
      <c r="B65" s="553"/>
      <c r="C65" s="64">
        <v>2275</v>
      </c>
      <c r="D65" s="138" t="s">
        <v>272</v>
      </c>
      <c r="E65" s="424"/>
      <c r="F65" s="388"/>
      <c r="G65" s="397"/>
      <c r="H65" s="55"/>
    </row>
    <row r="66" spans="1:12" ht="29.25" hidden="1" customHeight="1">
      <c r="A66" s="198" t="s">
        <v>90</v>
      </c>
      <c r="B66" s="554" t="s">
        <v>91</v>
      </c>
      <c r="C66" s="63"/>
      <c r="D66" s="148">
        <v>0</v>
      </c>
      <c r="E66" s="385" t="s">
        <v>270</v>
      </c>
      <c r="F66" s="387" t="s">
        <v>31</v>
      </c>
      <c r="G66" s="396" t="s">
        <v>271</v>
      </c>
      <c r="H66" s="55"/>
    </row>
    <row r="67" spans="1:12" ht="46.5" hidden="1" customHeight="1">
      <c r="A67" s="199"/>
      <c r="B67" s="553"/>
      <c r="C67" s="64">
        <v>2275</v>
      </c>
      <c r="D67" s="138" t="s">
        <v>273</v>
      </c>
      <c r="E67" s="386"/>
      <c r="F67" s="388"/>
      <c r="G67" s="397"/>
      <c r="H67" s="55"/>
    </row>
    <row r="68" spans="1:12" ht="25.5" hidden="1">
      <c r="A68" s="200" t="s">
        <v>92</v>
      </c>
      <c r="B68" s="11"/>
      <c r="C68" s="65"/>
      <c r="D68" s="66">
        <f>D64+D66</f>
        <v>0</v>
      </c>
      <c r="E68" s="8"/>
      <c r="F68" s="8"/>
      <c r="G68" s="191"/>
      <c r="H68" s="55"/>
    </row>
    <row r="69" spans="1:12" ht="60.75" customHeight="1">
      <c r="A69" s="378" t="s">
        <v>353</v>
      </c>
      <c r="B69" s="61" t="s">
        <v>354</v>
      </c>
      <c r="C69" s="161">
        <v>2210</v>
      </c>
      <c r="D69" s="132">
        <f>99000+1238540</f>
        <v>1337540</v>
      </c>
      <c r="E69" s="127" t="s">
        <v>13</v>
      </c>
      <c r="F69" s="157" t="s">
        <v>33</v>
      </c>
      <c r="G69" s="392" t="s">
        <v>264</v>
      </c>
    </row>
    <row r="70" spans="1:12" ht="42.75" customHeight="1">
      <c r="A70" s="379"/>
      <c r="B70" s="126"/>
      <c r="C70" s="36"/>
      <c r="D70" s="121" t="s">
        <v>274</v>
      </c>
      <c r="E70" s="170"/>
      <c r="F70" s="154"/>
      <c r="G70" s="393"/>
    </row>
    <row r="71" spans="1:12" ht="64.5" customHeight="1">
      <c r="A71" s="378" t="s">
        <v>477</v>
      </c>
      <c r="B71" s="61" t="s">
        <v>429</v>
      </c>
      <c r="C71" s="242">
        <v>2210</v>
      </c>
      <c r="D71" s="78">
        <f>1380270+15669.97</f>
        <v>1395939.97</v>
      </c>
      <c r="E71" s="241" t="s">
        <v>13</v>
      </c>
      <c r="F71" s="239" t="s">
        <v>106</v>
      </c>
      <c r="G71" s="392" t="s">
        <v>430</v>
      </c>
    </row>
    <row r="72" spans="1:12" ht="42.75" customHeight="1">
      <c r="A72" s="379"/>
      <c r="B72" s="128"/>
      <c r="C72" s="36"/>
      <c r="D72" s="121" t="s">
        <v>436</v>
      </c>
      <c r="E72" s="244"/>
      <c r="F72" s="240"/>
      <c r="G72" s="393"/>
    </row>
    <row r="73" spans="1:12" ht="42.75" customHeight="1">
      <c r="A73" s="378" t="s">
        <v>431</v>
      </c>
      <c r="B73" s="61" t="s">
        <v>354</v>
      </c>
      <c r="C73" s="242">
        <v>2210</v>
      </c>
      <c r="D73" s="78">
        <v>1020000</v>
      </c>
      <c r="E73" s="243" t="s">
        <v>13</v>
      </c>
      <c r="F73" s="239" t="s">
        <v>106</v>
      </c>
      <c r="G73" s="392" t="s">
        <v>433</v>
      </c>
    </row>
    <row r="74" spans="1:12" ht="42.75" customHeight="1">
      <c r="A74" s="379"/>
      <c r="B74" s="128"/>
      <c r="C74" s="36"/>
      <c r="D74" s="121" t="s">
        <v>432</v>
      </c>
      <c r="E74" s="244"/>
      <c r="F74" s="240"/>
      <c r="G74" s="393"/>
    </row>
    <row r="75" spans="1:12" ht="29.25" customHeight="1">
      <c r="A75" s="204" t="s">
        <v>12</v>
      </c>
      <c r="B75" s="4"/>
      <c r="C75" s="5"/>
      <c r="D75" s="6">
        <f>D73+D71+D69</f>
        <v>3753479.9699999997</v>
      </c>
      <c r="E75" s="7"/>
      <c r="F75" s="7"/>
      <c r="G75" s="205"/>
      <c r="H75" s="91"/>
      <c r="I75" s="55"/>
      <c r="J75" s="106"/>
      <c r="K75" s="144"/>
      <c r="L75" s="83"/>
    </row>
    <row r="76" spans="1:12" ht="39" hidden="1" customHeight="1">
      <c r="A76" s="489" t="s">
        <v>55</v>
      </c>
      <c r="B76" s="13" t="s">
        <v>16</v>
      </c>
      <c r="C76" s="20">
        <v>2240</v>
      </c>
      <c r="D76" s="25">
        <v>0</v>
      </c>
      <c r="E76" s="155" t="s">
        <v>13</v>
      </c>
      <c r="F76" s="162" t="s">
        <v>23</v>
      </c>
      <c r="G76" s="206" t="s">
        <v>11</v>
      </c>
    </row>
    <row r="77" spans="1:12" ht="62.25" hidden="1" customHeight="1">
      <c r="A77" s="490"/>
      <c r="B77" s="14"/>
      <c r="C77" s="21"/>
      <c r="D77" s="16" t="s">
        <v>25</v>
      </c>
      <c r="E77" s="156"/>
      <c r="F77" s="167"/>
      <c r="G77" s="207"/>
    </row>
    <row r="78" spans="1:12" ht="49.5" hidden="1" customHeight="1">
      <c r="A78" s="208" t="s">
        <v>53</v>
      </c>
      <c r="B78" s="13" t="s">
        <v>16</v>
      </c>
      <c r="C78" s="20">
        <v>2240</v>
      </c>
      <c r="D78" s="25">
        <v>0</v>
      </c>
      <c r="E78" s="172" t="s">
        <v>13</v>
      </c>
      <c r="F78" s="163" t="s">
        <v>23</v>
      </c>
      <c r="G78" s="206" t="s">
        <v>11</v>
      </c>
    </row>
    <row r="79" spans="1:12" ht="53.25" hidden="1" customHeight="1">
      <c r="A79" s="208" t="s">
        <v>54</v>
      </c>
      <c r="B79" s="14"/>
      <c r="C79" s="22"/>
      <c r="D79" s="16" t="s">
        <v>24</v>
      </c>
      <c r="E79" s="172"/>
      <c r="F79" s="163"/>
      <c r="G79" s="209"/>
    </row>
    <row r="80" spans="1:12" ht="42" hidden="1" customHeight="1">
      <c r="A80" s="210" t="s">
        <v>26</v>
      </c>
      <c r="B80" s="13" t="s">
        <v>22</v>
      </c>
      <c r="C80" s="538">
        <v>2240</v>
      </c>
      <c r="D80" s="25">
        <v>0</v>
      </c>
      <c r="E80" s="385" t="s">
        <v>13</v>
      </c>
      <c r="F80" s="508" t="s">
        <v>23</v>
      </c>
      <c r="G80" s="396" t="s">
        <v>11</v>
      </c>
    </row>
    <row r="81" spans="1:12" ht="49.5" hidden="1" customHeight="1">
      <c r="A81" s="211"/>
      <c r="B81" s="14"/>
      <c r="C81" s="539"/>
      <c r="D81" s="3" t="s">
        <v>21</v>
      </c>
      <c r="E81" s="386"/>
      <c r="F81" s="467"/>
      <c r="G81" s="397"/>
    </row>
    <row r="82" spans="1:12" ht="49.5" hidden="1" customHeight="1">
      <c r="A82" s="212" t="s">
        <v>27</v>
      </c>
      <c r="B82" s="13" t="s">
        <v>22</v>
      </c>
      <c r="C82" s="45">
        <v>2240</v>
      </c>
      <c r="D82" s="24">
        <v>0</v>
      </c>
      <c r="E82" s="172" t="s">
        <v>13</v>
      </c>
      <c r="F82" s="174" t="s">
        <v>23</v>
      </c>
      <c r="G82" s="209" t="s">
        <v>11</v>
      </c>
    </row>
    <row r="83" spans="1:12" ht="49.5" hidden="1" customHeight="1">
      <c r="A83" s="212"/>
      <c r="B83" s="23"/>
      <c r="C83" s="45"/>
      <c r="D83" s="3" t="s">
        <v>28</v>
      </c>
      <c r="E83" s="172"/>
      <c r="F83" s="174"/>
      <c r="G83" s="209"/>
    </row>
    <row r="84" spans="1:12" ht="61.5" customHeight="1">
      <c r="A84" s="491" t="s">
        <v>355</v>
      </c>
      <c r="B84" s="398" t="s">
        <v>425</v>
      </c>
      <c r="C84" s="399">
        <v>2240</v>
      </c>
      <c r="D84" s="271">
        <f>1000000-197550</f>
        <v>802450</v>
      </c>
      <c r="E84" s="394" t="s">
        <v>13</v>
      </c>
      <c r="F84" s="394" t="s">
        <v>106</v>
      </c>
      <c r="G84" s="395" t="s">
        <v>65</v>
      </c>
    </row>
    <row r="85" spans="1:12" ht="43.5" customHeight="1">
      <c r="A85" s="491"/>
      <c r="B85" s="398"/>
      <c r="C85" s="399"/>
      <c r="D85" s="86" t="s">
        <v>426</v>
      </c>
      <c r="E85" s="394"/>
      <c r="F85" s="394"/>
      <c r="G85" s="395"/>
      <c r="H85" s="89"/>
      <c r="L85" s="12"/>
    </row>
    <row r="86" spans="1:12" s="283" customFormat="1" ht="41.25" customHeight="1">
      <c r="A86" s="515" t="s">
        <v>410</v>
      </c>
      <c r="B86" s="17" t="s">
        <v>409</v>
      </c>
      <c r="C86" s="293">
        <v>2240</v>
      </c>
      <c r="D86" s="60">
        <v>197550</v>
      </c>
      <c r="E86" s="391" t="s">
        <v>190</v>
      </c>
      <c r="F86" s="391" t="s">
        <v>31</v>
      </c>
      <c r="G86" s="392" t="s">
        <v>413</v>
      </c>
    </row>
    <row r="87" spans="1:12" s="283" customFormat="1" ht="103.5" customHeight="1">
      <c r="A87" s="516"/>
      <c r="B87" s="35" t="s">
        <v>411</v>
      </c>
      <c r="C87" s="294"/>
      <c r="D87" s="73" t="s">
        <v>412</v>
      </c>
      <c r="E87" s="384"/>
      <c r="F87" s="384"/>
      <c r="G87" s="393"/>
      <c r="H87" s="284"/>
      <c r="J87" s="60"/>
    </row>
    <row r="88" spans="1:12" s="283" customFormat="1" ht="28.5" hidden="1" customHeight="1">
      <c r="A88" s="216" t="s">
        <v>204</v>
      </c>
      <c r="B88" s="468" t="s">
        <v>203</v>
      </c>
      <c r="C88" s="295">
        <v>2240</v>
      </c>
      <c r="D88" s="275">
        <v>0</v>
      </c>
      <c r="E88" s="391" t="s">
        <v>190</v>
      </c>
      <c r="F88" s="290" t="s">
        <v>205</v>
      </c>
      <c r="G88" s="392" t="s">
        <v>59</v>
      </c>
      <c r="H88" s="284"/>
    </row>
    <row r="89" spans="1:12" s="283" customFormat="1" ht="21.75" hidden="1" customHeight="1">
      <c r="A89" s="216"/>
      <c r="B89" s="473"/>
      <c r="C89" s="295"/>
      <c r="D89" s="73" t="s">
        <v>206</v>
      </c>
      <c r="E89" s="384"/>
      <c r="F89" s="290"/>
      <c r="G89" s="393"/>
      <c r="H89" s="284"/>
    </row>
    <row r="90" spans="1:12" s="283" customFormat="1" ht="88.5" customHeight="1">
      <c r="A90" s="378" t="s">
        <v>356</v>
      </c>
      <c r="B90" s="500" t="s">
        <v>357</v>
      </c>
      <c r="C90" s="470">
        <v>2240</v>
      </c>
      <c r="D90" s="60">
        <f>7455700-2400-30000</f>
        <v>7423300</v>
      </c>
      <c r="E90" s="389" t="s">
        <v>88</v>
      </c>
      <c r="F90" s="391" t="s">
        <v>121</v>
      </c>
      <c r="G90" s="392" t="s">
        <v>417</v>
      </c>
      <c r="H90" s="310"/>
    </row>
    <row r="91" spans="1:12" s="283" customFormat="1" ht="59.25" customHeight="1">
      <c r="A91" s="379"/>
      <c r="B91" s="501"/>
      <c r="C91" s="496"/>
      <c r="D91" s="311" t="s">
        <v>437</v>
      </c>
      <c r="E91" s="390"/>
      <c r="F91" s="384"/>
      <c r="G91" s="393"/>
      <c r="J91" s="312"/>
    </row>
    <row r="92" spans="1:12" s="283" customFormat="1" ht="66.75" customHeight="1">
      <c r="A92" s="378" t="s">
        <v>358</v>
      </c>
      <c r="B92" s="17" t="s">
        <v>359</v>
      </c>
      <c r="C92" s="293">
        <v>2240</v>
      </c>
      <c r="D92" s="60">
        <v>1385400</v>
      </c>
      <c r="E92" s="313" t="s">
        <v>267</v>
      </c>
      <c r="F92" s="288" t="s">
        <v>268</v>
      </c>
      <c r="G92" s="392" t="s">
        <v>283</v>
      </c>
      <c r="I92" s="312"/>
    </row>
    <row r="93" spans="1:12" s="283" customFormat="1" ht="80.25" customHeight="1">
      <c r="A93" s="379"/>
      <c r="B93" s="314"/>
      <c r="C93" s="294"/>
      <c r="D93" s="315" t="s">
        <v>312</v>
      </c>
      <c r="E93" s="71"/>
      <c r="F93" s="289"/>
      <c r="G93" s="393"/>
    </row>
    <row r="94" spans="1:12" s="283" customFormat="1" ht="9" hidden="1" customHeight="1">
      <c r="A94" s="309" t="s">
        <v>129</v>
      </c>
      <c r="B94" s="17" t="s">
        <v>130</v>
      </c>
      <c r="C94" s="295">
        <v>2240</v>
      </c>
      <c r="D94" s="60">
        <v>0</v>
      </c>
      <c r="E94" s="47" t="s">
        <v>117</v>
      </c>
      <c r="F94" s="290" t="s">
        <v>33</v>
      </c>
      <c r="G94" s="285" t="s">
        <v>59</v>
      </c>
    </row>
    <row r="95" spans="1:12" s="283" customFormat="1" ht="21.75" hidden="1" customHeight="1">
      <c r="A95" s="309"/>
      <c r="B95" s="314"/>
      <c r="C95" s="295"/>
      <c r="D95" s="315" t="s">
        <v>131</v>
      </c>
      <c r="E95" s="47"/>
      <c r="F95" s="290"/>
      <c r="G95" s="316"/>
    </row>
    <row r="96" spans="1:12" s="283" customFormat="1" ht="64.5" customHeight="1">
      <c r="A96" s="542" t="s">
        <v>405</v>
      </c>
      <c r="B96" s="279" t="s">
        <v>441</v>
      </c>
      <c r="C96" s="498">
        <v>2240</v>
      </c>
      <c r="D96" s="272">
        <f>161930-26988.48+4655+33502.66</f>
        <v>173099.18</v>
      </c>
      <c r="E96" s="414" t="s">
        <v>30</v>
      </c>
      <c r="F96" s="414" t="s">
        <v>31</v>
      </c>
      <c r="G96" s="280" t="s">
        <v>59</v>
      </c>
    </row>
    <row r="97" spans="1:8" s="283" customFormat="1" ht="39" customHeight="1">
      <c r="A97" s="543"/>
      <c r="B97" s="281"/>
      <c r="C97" s="499"/>
      <c r="D97" s="73" t="s">
        <v>440</v>
      </c>
      <c r="E97" s="497"/>
      <c r="F97" s="497"/>
      <c r="G97" s="282"/>
      <c r="H97" s="284"/>
    </row>
    <row r="98" spans="1:8" s="283" customFormat="1" ht="50.25" customHeight="1">
      <c r="A98" s="449" t="s">
        <v>405</v>
      </c>
      <c r="B98" s="17" t="s">
        <v>29</v>
      </c>
      <c r="C98" s="470">
        <v>2240</v>
      </c>
      <c r="D98" s="272">
        <v>26988.48</v>
      </c>
      <c r="E98" s="313" t="s">
        <v>117</v>
      </c>
      <c r="F98" s="288"/>
      <c r="G98" s="285" t="s">
        <v>403</v>
      </c>
    </row>
    <row r="99" spans="1:8" s="283" customFormat="1" ht="63.75" customHeight="1">
      <c r="A99" s="450"/>
      <c r="B99" s="18"/>
      <c r="C99" s="496"/>
      <c r="D99" s="274" t="s">
        <v>406</v>
      </c>
      <c r="E99" s="71"/>
      <c r="F99" s="289"/>
      <c r="G99" s="286"/>
    </row>
    <row r="100" spans="1:8" s="283" customFormat="1" ht="51" hidden="1" customHeight="1">
      <c r="A100" s="223" t="s">
        <v>67</v>
      </c>
      <c r="B100" s="17" t="s">
        <v>68</v>
      </c>
      <c r="C100" s="494">
        <v>2240</v>
      </c>
      <c r="D100" s="60">
        <v>0</v>
      </c>
      <c r="E100" s="389" t="s">
        <v>69</v>
      </c>
      <c r="F100" s="391" t="s">
        <v>31</v>
      </c>
      <c r="G100" s="285" t="s">
        <v>59</v>
      </c>
    </row>
    <row r="101" spans="1:8" s="283" customFormat="1" ht="27" hidden="1" customHeight="1">
      <c r="A101" s="217"/>
      <c r="B101" s="18"/>
      <c r="C101" s="495"/>
      <c r="D101" s="315" t="s">
        <v>70</v>
      </c>
      <c r="E101" s="390"/>
      <c r="F101" s="384"/>
      <c r="G101" s="317"/>
    </row>
    <row r="102" spans="1:8" s="283" customFormat="1" ht="50.25" hidden="1" customHeight="1">
      <c r="A102" s="216" t="s">
        <v>34</v>
      </c>
      <c r="B102" s="17" t="s">
        <v>66</v>
      </c>
      <c r="C102" s="295">
        <v>2240</v>
      </c>
      <c r="D102" s="60">
        <v>0</v>
      </c>
      <c r="E102" s="47" t="s">
        <v>13</v>
      </c>
      <c r="F102" s="307" t="s">
        <v>31</v>
      </c>
      <c r="G102" s="380" t="s">
        <v>59</v>
      </c>
    </row>
    <row r="103" spans="1:8" s="283" customFormat="1" ht="30.75" hidden="1" customHeight="1">
      <c r="A103" s="217"/>
      <c r="B103" s="18"/>
      <c r="C103" s="294"/>
      <c r="D103" s="315" t="s">
        <v>35</v>
      </c>
      <c r="E103" s="289"/>
      <c r="F103" s="306"/>
      <c r="G103" s="381"/>
    </row>
    <row r="104" spans="1:8" s="283" customFormat="1" ht="45" hidden="1" customHeight="1">
      <c r="A104" s="223" t="s">
        <v>67</v>
      </c>
      <c r="B104" s="17" t="s">
        <v>68</v>
      </c>
      <c r="C104" s="494">
        <v>2240</v>
      </c>
      <c r="D104" s="60">
        <v>0</v>
      </c>
      <c r="E104" s="389" t="s">
        <v>69</v>
      </c>
      <c r="F104" s="391" t="s">
        <v>121</v>
      </c>
      <c r="G104" s="285" t="s">
        <v>59</v>
      </c>
    </row>
    <row r="105" spans="1:8" s="283" customFormat="1" ht="27" hidden="1" customHeight="1">
      <c r="A105" s="217"/>
      <c r="B105" s="18"/>
      <c r="C105" s="495"/>
      <c r="D105" s="315" t="s">
        <v>149</v>
      </c>
      <c r="E105" s="390"/>
      <c r="F105" s="384"/>
      <c r="G105" s="317"/>
    </row>
    <row r="106" spans="1:8" s="283" customFormat="1" ht="43.5" customHeight="1">
      <c r="A106" s="544" t="s">
        <v>360</v>
      </c>
      <c r="B106" s="318" t="s">
        <v>361</v>
      </c>
      <c r="C106" s="319">
        <v>2240</v>
      </c>
      <c r="D106" s="320">
        <f>600000-37774.66</f>
        <v>562225.34</v>
      </c>
      <c r="E106" s="517" t="s">
        <v>69</v>
      </c>
      <c r="F106" s="290" t="s">
        <v>31</v>
      </c>
      <c r="G106" s="296" t="s">
        <v>59</v>
      </c>
      <c r="H106" s="284"/>
    </row>
    <row r="107" spans="1:8" s="283" customFormat="1" ht="51.75" customHeight="1">
      <c r="A107" s="450"/>
      <c r="B107" s="318"/>
      <c r="C107" s="321"/>
      <c r="D107" s="315" t="s">
        <v>392</v>
      </c>
      <c r="E107" s="390"/>
      <c r="F107" s="290"/>
      <c r="G107" s="322"/>
    </row>
    <row r="108" spans="1:8" s="283" customFormat="1" ht="40.5" customHeight="1">
      <c r="A108" s="449" t="s">
        <v>360</v>
      </c>
      <c r="B108" s="17" t="s">
        <v>68</v>
      </c>
      <c r="C108" s="319">
        <v>2240</v>
      </c>
      <c r="D108" s="60">
        <v>37774.660000000003</v>
      </c>
      <c r="E108" s="389" t="s">
        <v>117</v>
      </c>
      <c r="F108" s="288" t="s">
        <v>23</v>
      </c>
      <c r="G108" s="285" t="s">
        <v>59</v>
      </c>
    </row>
    <row r="109" spans="1:8" s="283" customFormat="1" ht="35.25" customHeight="1">
      <c r="A109" s="450"/>
      <c r="B109" s="318"/>
      <c r="C109" s="321"/>
      <c r="D109" s="315" t="s">
        <v>393</v>
      </c>
      <c r="E109" s="390"/>
      <c r="F109" s="290"/>
      <c r="G109" s="323" t="s">
        <v>277</v>
      </c>
    </row>
    <row r="110" spans="1:8" ht="42.75" hidden="1" customHeight="1">
      <c r="A110" s="198" t="s">
        <v>315</v>
      </c>
      <c r="B110" s="13" t="s">
        <v>71</v>
      </c>
      <c r="C110" s="492">
        <v>2240</v>
      </c>
      <c r="D110" s="137">
        <v>0</v>
      </c>
      <c r="E110" s="385" t="s">
        <v>117</v>
      </c>
      <c r="F110" s="402" t="s">
        <v>33</v>
      </c>
      <c r="G110" s="520" t="s">
        <v>64</v>
      </c>
    </row>
    <row r="111" spans="1:8" ht="30.75" hidden="1" customHeight="1">
      <c r="A111" s="199" t="s">
        <v>72</v>
      </c>
      <c r="B111" s="14"/>
      <c r="C111" s="493"/>
      <c r="D111" s="16" t="s">
        <v>284</v>
      </c>
      <c r="E111" s="386"/>
      <c r="F111" s="403"/>
      <c r="G111" s="521"/>
    </row>
    <row r="112" spans="1:8" ht="36" hidden="1" customHeight="1">
      <c r="A112" s="198" t="s">
        <v>313</v>
      </c>
      <c r="B112" s="455" t="s">
        <v>71</v>
      </c>
      <c r="C112" s="492">
        <v>2240</v>
      </c>
      <c r="D112" s="78">
        <v>0</v>
      </c>
      <c r="E112" s="385" t="s">
        <v>117</v>
      </c>
      <c r="F112" s="402" t="s">
        <v>33</v>
      </c>
      <c r="G112" s="520" t="s">
        <v>73</v>
      </c>
    </row>
    <row r="113" spans="1:8" ht="36.75" hidden="1" customHeight="1">
      <c r="A113" s="199"/>
      <c r="B113" s="456"/>
      <c r="C113" s="493"/>
      <c r="D113" s="16" t="s">
        <v>285</v>
      </c>
      <c r="E113" s="386"/>
      <c r="F113" s="403"/>
      <c r="G113" s="521"/>
    </row>
    <row r="114" spans="1:8" ht="56.25" hidden="1" customHeight="1">
      <c r="A114" s="198" t="s">
        <v>314</v>
      </c>
      <c r="B114" s="13" t="s">
        <v>71</v>
      </c>
      <c r="C114" s="492">
        <v>2240</v>
      </c>
      <c r="D114" s="131">
        <v>0</v>
      </c>
      <c r="E114" s="385" t="s">
        <v>117</v>
      </c>
      <c r="F114" s="402" t="s">
        <v>33</v>
      </c>
      <c r="G114" s="522" t="s">
        <v>59</v>
      </c>
    </row>
    <row r="115" spans="1:8" ht="30.75" hidden="1" customHeight="1">
      <c r="A115" s="199"/>
      <c r="B115" s="14"/>
      <c r="C115" s="493"/>
      <c r="D115" s="16" t="s">
        <v>311</v>
      </c>
      <c r="E115" s="386"/>
      <c r="F115" s="403"/>
      <c r="G115" s="523"/>
    </row>
    <row r="116" spans="1:8" s="283" customFormat="1" ht="94.5" customHeight="1">
      <c r="A116" s="449" t="s">
        <v>387</v>
      </c>
      <c r="B116" s="17" t="s">
        <v>36</v>
      </c>
      <c r="C116" s="295">
        <v>2240</v>
      </c>
      <c r="D116" s="324">
        <f>17647598-3233274.88</f>
        <v>14414323.120000001</v>
      </c>
      <c r="E116" s="389" t="s">
        <v>69</v>
      </c>
      <c r="F116" s="391" t="s">
        <v>106</v>
      </c>
      <c r="G116" s="380" t="s">
        <v>59</v>
      </c>
      <c r="H116" s="284"/>
    </row>
    <row r="117" spans="1:8" s="283" customFormat="1" ht="42" customHeight="1">
      <c r="A117" s="450"/>
      <c r="B117" s="35" t="s">
        <v>362</v>
      </c>
      <c r="C117" s="325"/>
      <c r="D117" s="73" t="s">
        <v>396</v>
      </c>
      <c r="E117" s="390"/>
      <c r="F117" s="384"/>
      <c r="G117" s="381"/>
      <c r="H117" s="326"/>
    </row>
    <row r="118" spans="1:8" s="283" customFormat="1" ht="42" customHeight="1">
      <c r="A118" s="449" t="s">
        <v>387</v>
      </c>
      <c r="B118" s="17" t="s">
        <v>36</v>
      </c>
      <c r="C118" s="327" t="s">
        <v>394</v>
      </c>
      <c r="D118" s="324">
        <v>3233274.88</v>
      </c>
      <c r="E118" s="47" t="s">
        <v>117</v>
      </c>
      <c r="F118" s="307" t="s">
        <v>31</v>
      </c>
      <c r="G118" s="316" t="s">
        <v>59</v>
      </c>
      <c r="H118" s="326"/>
    </row>
    <row r="119" spans="1:8" s="283" customFormat="1" ht="60.75" customHeight="1">
      <c r="A119" s="450"/>
      <c r="B119" s="35" t="s">
        <v>362</v>
      </c>
      <c r="C119" s="325"/>
      <c r="D119" s="86" t="s">
        <v>397</v>
      </c>
      <c r="E119" s="289"/>
      <c r="F119" s="306"/>
      <c r="G119" s="328" t="s">
        <v>395</v>
      </c>
      <c r="H119" s="326"/>
    </row>
    <row r="120" spans="1:8" s="283" customFormat="1" ht="47.25" customHeight="1">
      <c r="A120" s="449" t="s">
        <v>366</v>
      </c>
      <c r="B120" s="17" t="s">
        <v>363</v>
      </c>
      <c r="C120" s="295">
        <v>2240</v>
      </c>
      <c r="D120" s="130">
        <v>300000</v>
      </c>
      <c r="E120" s="47" t="s">
        <v>118</v>
      </c>
      <c r="F120" s="307" t="s">
        <v>31</v>
      </c>
      <c r="G120" s="380" t="s">
        <v>59</v>
      </c>
    </row>
    <row r="121" spans="1:8" s="283" customFormat="1" ht="33.75" customHeight="1">
      <c r="A121" s="450"/>
      <c r="B121" s="329"/>
      <c r="C121" s="294"/>
      <c r="D121" s="121" t="s">
        <v>276</v>
      </c>
      <c r="E121" s="71"/>
      <c r="F121" s="306"/>
      <c r="G121" s="381"/>
    </row>
    <row r="122" spans="1:8" s="283" customFormat="1" ht="39" customHeight="1">
      <c r="A122" s="449" t="s">
        <v>400</v>
      </c>
      <c r="B122" s="318" t="s">
        <v>365</v>
      </c>
      <c r="C122" s="330">
        <v>2240</v>
      </c>
      <c r="D122" s="320">
        <f>935280-155880+561170</f>
        <v>1340570</v>
      </c>
      <c r="E122" s="391" t="s">
        <v>118</v>
      </c>
      <c r="F122" s="383" t="s">
        <v>31</v>
      </c>
      <c r="G122" s="382" t="s">
        <v>401</v>
      </c>
    </row>
    <row r="123" spans="1:8" s="283" customFormat="1" ht="96.75" customHeight="1">
      <c r="A123" s="450"/>
      <c r="B123" s="18"/>
      <c r="C123" s="331"/>
      <c r="D123" s="86" t="s">
        <v>462</v>
      </c>
      <c r="E123" s="384"/>
      <c r="F123" s="384"/>
      <c r="G123" s="381"/>
      <c r="H123" s="284"/>
    </row>
    <row r="124" spans="1:8" ht="36" hidden="1" customHeight="1">
      <c r="A124" s="502" t="s">
        <v>367</v>
      </c>
      <c r="B124" s="23" t="s">
        <v>365</v>
      </c>
      <c r="C124" s="45">
        <v>2240</v>
      </c>
      <c r="D124" s="139">
        <v>0</v>
      </c>
      <c r="E124" s="172" t="s">
        <v>30</v>
      </c>
      <c r="F124" s="413" t="s">
        <v>31</v>
      </c>
      <c r="G124" s="555" t="s">
        <v>401</v>
      </c>
    </row>
    <row r="125" spans="1:8" ht="36" hidden="1" customHeight="1">
      <c r="A125" s="503"/>
      <c r="B125" s="14"/>
      <c r="C125" s="46"/>
      <c r="D125" s="54" t="s">
        <v>286</v>
      </c>
      <c r="E125" s="167"/>
      <c r="F125" s="405"/>
      <c r="G125" s="521"/>
    </row>
    <row r="126" spans="1:8" s="283" customFormat="1" ht="34.5" customHeight="1">
      <c r="A126" s="449" t="s">
        <v>364</v>
      </c>
      <c r="B126" s="17" t="s">
        <v>16</v>
      </c>
      <c r="C126" s="295"/>
      <c r="D126" s="72">
        <v>155880</v>
      </c>
      <c r="E126" s="391" t="s">
        <v>117</v>
      </c>
      <c r="F126" s="383" t="s">
        <v>31</v>
      </c>
      <c r="G126" s="380" t="s">
        <v>402</v>
      </c>
    </row>
    <row r="127" spans="1:8" s="283" customFormat="1" ht="41.25" customHeight="1">
      <c r="A127" s="450"/>
      <c r="B127" s="18"/>
      <c r="C127" s="294">
        <v>2240</v>
      </c>
      <c r="D127" s="86" t="s">
        <v>465</v>
      </c>
      <c r="E127" s="384"/>
      <c r="F127" s="384"/>
      <c r="G127" s="381"/>
      <c r="H127" s="284"/>
    </row>
    <row r="128" spans="1:8" s="283" customFormat="1" ht="52.5" hidden="1" customHeight="1">
      <c r="A128" s="221" t="s">
        <v>192</v>
      </c>
      <c r="B128" s="17" t="s">
        <v>16</v>
      </c>
      <c r="C128" s="293">
        <v>2240</v>
      </c>
      <c r="D128" s="72">
        <v>0</v>
      </c>
      <c r="E128" s="47" t="s">
        <v>118</v>
      </c>
      <c r="F128" s="413" t="s">
        <v>107</v>
      </c>
      <c r="G128" s="380" t="s">
        <v>59</v>
      </c>
    </row>
    <row r="129" spans="1:8" s="283" customFormat="1" ht="25.5" hidden="1" customHeight="1">
      <c r="A129" s="332"/>
      <c r="B129" s="18"/>
      <c r="C129" s="294"/>
      <c r="D129" s="73" t="s">
        <v>193</v>
      </c>
      <c r="E129" s="71"/>
      <c r="F129" s="405"/>
      <c r="G129" s="381"/>
      <c r="H129" s="284"/>
    </row>
    <row r="130" spans="1:8" s="283" customFormat="1" ht="25.5" hidden="1" customHeight="1">
      <c r="A130" s="545" t="s">
        <v>214</v>
      </c>
      <c r="B130" s="17" t="s">
        <v>16</v>
      </c>
      <c r="C130" s="293">
        <v>2240</v>
      </c>
      <c r="D130" s="72">
        <v>0</v>
      </c>
      <c r="E130" s="47" t="s">
        <v>118</v>
      </c>
      <c r="F130" s="413" t="s">
        <v>107</v>
      </c>
      <c r="G130" s="380" t="s">
        <v>59</v>
      </c>
    </row>
    <row r="131" spans="1:8" s="283" customFormat="1" ht="128.25" hidden="1" customHeight="1">
      <c r="A131" s="546"/>
      <c r="B131" s="18"/>
      <c r="C131" s="294"/>
      <c r="D131" s="86" t="s">
        <v>213</v>
      </c>
      <c r="E131" s="289"/>
      <c r="F131" s="405"/>
      <c r="G131" s="381"/>
      <c r="H131" s="284"/>
    </row>
    <row r="132" spans="1:8" s="283" customFormat="1" ht="30" hidden="1" customHeight="1">
      <c r="A132" s="291" t="s">
        <v>175</v>
      </c>
      <c r="B132" s="17" t="s">
        <v>176</v>
      </c>
      <c r="C132" s="293">
        <v>2240</v>
      </c>
      <c r="D132" s="135">
        <v>0</v>
      </c>
      <c r="E132" s="288"/>
      <c r="F132" s="305"/>
      <c r="G132" s="380" t="s">
        <v>64</v>
      </c>
    </row>
    <row r="133" spans="1:8" s="283" customFormat="1" ht="69.75" hidden="1" customHeight="1">
      <c r="A133" s="292"/>
      <c r="B133" s="18"/>
      <c r="C133" s="294"/>
      <c r="D133" s="86" t="s">
        <v>246</v>
      </c>
      <c r="E133" s="289" t="s">
        <v>118</v>
      </c>
      <c r="F133" s="306" t="s">
        <v>122</v>
      </c>
      <c r="G133" s="381"/>
      <c r="H133" s="284"/>
    </row>
    <row r="134" spans="1:8" s="283" customFormat="1" ht="50.25" hidden="1" customHeight="1">
      <c r="A134" s="291" t="s">
        <v>252</v>
      </c>
      <c r="B134" s="17" t="s">
        <v>251</v>
      </c>
      <c r="C134" s="293">
        <v>2240</v>
      </c>
      <c r="D134" s="72">
        <v>0</v>
      </c>
      <c r="E134" s="391" t="s">
        <v>248</v>
      </c>
      <c r="F134" s="305"/>
      <c r="G134" s="380" t="s">
        <v>64</v>
      </c>
      <c r="H134" s="284"/>
    </row>
    <row r="135" spans="1:8" s="283" customFormat="1" ht="43.5" hidden="1" customHeight="1">
      <c r="A135" s="292"/>
      <c r="B135" s="18"/>
      <c r="C135" s="294"/>
      <c r="D135" s="86" t="s">
        <v>247</v>
      </c>
      <c r="E135" s="384"/>
      <c r="F135" s="306" t="s">
        <v>232</v>
      </c>
      <c r="G135" s="381"/>
      <c r="H135" s="284"/>
    </row>
    <row r="136" spans="1:8" s="283" customFormat="1" ht="43.5" hidden="1" customHeight="1">
      <c r="A136" s="216" t="s">
        <v>220</v>
      </c>
      <c r="B136" s="333" t="s">
        <v>221</v>
      </c>
      <c r="C136" s="334">
        <v>2240</v>
      </c>
      <c r="D136" s="335">
        <v>0</v>
      </c>
      <c r="E136" s="389" t="s">
        <v>190</v>
      </c>
      <c r="F136" s="290" t="s">
        <v>255</v>
      </c>
      <c r="G136" s="380" t="s">
        <v>64</v>
      </c>
      <c r="H136" s="284"/>
    </row>
    <row r="137" spans="1:8" s="283" customFormat="1" ht="43.5" hidden="1" customHeight="1">
      <c r="A137" s="217"/>
      <c r="B137" s="18"/>
      <c r="C137" s="336"/>
      <c r="D137" s="274" t="s">
        <v>259</v>
      </c>
      <c r="E137" s="390"/>
      <c r="F137" s="289"/>
      <c r="G137" s="381"/>
      <c r="H137" s="284"/>
    </row>
    <row r="138" spans="1:8" s="283" customFormat="1" ht="36" hidden="1" customHeight="1">
      <c r="A138" s="548" t="s">
        <v>181</v>
      </c>
      <c r="B138" s="17" t="s">
        <v>16</v>
      </c>
      <c r="C138" s="295">
        <v>2240</v>
      </c>
      <c r="D138" s="72">
        <v>0</v>
      </c>
      <c r="E138" s="391" t="s">
        <v>177</v>
      </c>
      <c r="F138" s="391" t="s">
        <v>122</v>
      </c>
      <c r="G138" s="380" t="s">
        <v>64</v>
      </c>
    </row>
    <row r="139" spans="1:8" s="283" customFormat="1" ht="58.5" hidden="1" customHeight="1">
      <c r="A139" s="549"/>
      <c r="B139" s="318"/>
      <c r="C139" s="295"/>
      <c r="D139" s="86" t="s">
        <v>207</v>
      </c>
      <c r="E139" s="384"/>
      <c r="F139" s="384"/>
      <c r="G139" s="381"/>
      <c r="H139" s="284"/>
    </row>
    <row r="140" spans="1:8" s="283" customFormat="1" ht="16.5" hidden="1" customHeight="1">
      <c r="A140" s="540" t="s">
        <v>166</v>
      </c>
      <c r="B140" s="468" t="s">
        <v>167</v>
      </c>
      <c r="C140" s="470">
        <v>2240</v>
      </c>
      <c r="D140" s="72">
        <f>199000-32727-48836-6837.6-10000-12992.1- 49128-17000-21479.3</f>
        <v>0</v>
      </c>
      <c r="E140" s="414" t="s">
        <v>190</v>
      </c>
      <c r="F140" s="414" t="s">
        <v>106</v>
      </c>
      <c r="G140" s="411" t="s">
        <v>59</v>
      </c>
    </row>
    <row r="141" spans="1:8" s="283" customFormat="1" ht="42.75" hidden="1" customHeight="1" thickBot="1">
      <c r="A141" s="541"/>
      <c r="B141" s="469"/>
      <c r="C141" s="471"/>
      <c r="D141" s="87" t="s">
        <v>209</v>
      </c>
      <c r="E141" s="415"/>
      <c r="F141" s="415"/>
      <c r="G141" s="412"/>
      <c r="H141" s="284"/>
    </row>
    <row r="142" spans="1:8" s="283" customFormat="1" ht="42.75" hidden="1" customHeight="1">
      <c r="A142" s="107" t="s">
        <v>197</v>
      </c>
      <c r="B142" s="468" t="s">
        <v>196</v>
      </c>
      <c r="C142" s="470">
        <v>2240</v>
      </c>
      <c r="D142" s="72">
        <v>0</v>
      </c>
      <c r="E142" s="414" t="s">
        <v>190</v>
      </c>
      <c r="F142" s="414" t="s">
        <v>107</v>
      </c>
      <c r="G142" s="411" t="s">
        <v>59</v>
      </c>
      <c r="H142" s="284"/>
    </row>
    <row r="143" spans="1:8" s="283" customFormat="1" ht="42.75" hidden="1" customHeight="1" thickBot="1">
      <c r="A143" s="108"/>
      <c r="B143" s="469"/>
      <c r="C143" s="471"/>
      <c r="D143" s="87" t="s">
        <v>198</v>
      </c>
      <c r="E143" s="415"/>
      <c r="F143" s="415"/>
      <c r="G143" s="412"/>
      <c r="H143" s="284"/>
    </row>
    <row r="144" spans="1:8" s="283" customFormat="1" ht="23.25" hidden="1" customHeight="1">
      <c r="A144" s="540" t="s">
        <v>281</v>
      </c>
      <c r="B144" s="468" t="s">
        <v>199</v>
      </c>
      <c r="C144" s="470">
        <v>2240</v>
      </c>
      <c r="D144" s="72">
        <v>0</v>
      </c>
      <c r="E144" s="414" t="s">
        <v>168</v>
      </c>
      <c r="F144" s="414" t="s">
        <v>31</v>
      </c>
      <c r="G144" s="411" t="s">
        <v>59</v>
      </c>
      <c r="H144" s="284"/>
    </row>
    <row r="145" spans="1:8" s="283" customFormat="1" ht="42.75" hidden="1" customHeight="1" thickBot="1">
      <c r="A145" s="541"/>
      <c r="B145" s="469"/>
      <c r="C145" s="471"/>
      <c r="D145" s="87" t="s">
        <v>280</v>
      </c>
      <c r="E145" s="415"/>
      <c r="F145" s="415"/>
      <c r="G145" s="412"/>
      <c r="H145" s="284"/>
    </row>
    <row r="146" spans="1:8" s="283" customFormat="1" ht="42.75" hidden="1" customHeight="1">
      <c r="A146" s="218" t="s">
        <v>278</v>
      </c>
      <c r="B146" s="97" t="s">
        <v>178</v>
      </c>
      <c r="C146" s="98">
        <v>2240</v>
      </c>
      <c r="D146" s="99">
        <v>0</v>
      </c>
      <c r="E146" s="472" t="s">
        <v>168</v>
      </c>
      <c r="F146" s="472" t="s">
        <v>31</v>
      </c>
      <c r="G146" s="411" t="s">
        <v>59</v>
      </c>
      <c r="H146" s="337"/>
    </row>
    <row r="147" spans="1:8" s="283" customFormat="1" ht="17.25" hidden="1" customHeight="1" thickBot="1">
      <c r="A147" s="300"/>
      <c r="B147" s="100"/>
      <c r="C147" s="294"/>
      <c r="D147" s="86" t="s">
        <v>279</v>
      </c>
      <c r="E147" s="415"/>
      <c r="F147" s="497"/>
      <c r="G147" s="412"/>
      <c r="H147" s="284"/>
    </row>
    <row r="148" spans="1:8" s="283" customFormat="1" ht="27.75" hidden="1" customHeight="1">
      <c r="A148" s="299" t="s">
        <v>189</v>
      </c>
      <c r="B148" s="97" t="s">
        <v>188</v>
      </c>
      <c r="C148" s="295">
        <v>2240</v>
      </c>
      <c r="D148" s="99">
        <v>0</v>
      </c>
      <c r="E148" s="472" t="s">
        <v>172</v>
      </c>
      <c r="F148" s="301" t="s">
        <v>122</v>
      </c>
      <c r="G148" s="411" t="s">
        <v>59</v>
      </c>
      <c r="H148" s="284"/>
    </row>
    <row r="149" spans="1:8" s="283" customFormat="1" ht="42.75" hidden="1" customHeight="1" thickBot="1">
      <c r="A149" s="300"/>
      <c r="B149" s="100"/>
      <c r="C149" s="294"/>
      <c r="D149" s="86" t="s">
        <v>182</v>
      </c>
      <c r="E149" s="415"/>
      <c r="F149" s="298"/>
      <c r="G149" s="412"/>
      <c r="H149" s="284"/>
    </row>
    <row r="150" spans="1:8" s="283" customFormat="1" ht="42.75" hidden="1" customHeight="1">
      <c r="A150" s="302" t="s">
        <v>184</v>
      </c>
      <c r="B150" s="97" t="s">
        <v>183</v>
      </c>
      <c r="C150" s="293">
        <v>2240</v>
      </c>
      <c r="D150" s="99">
        <v>0</v>
      </c>
      <c r="E150" s="472" t="s">
        <v>172</v>
      </c>
      <c r="F150" s="297" t="s">
        <v>122</v>
      </c>
      <c r="G150" s="411" t="s">
        <v>59</v>
      </c>
      <c r="H150" s="284"/>
    </row>
    <row r="151" spans="1:8" s="283" customFormat="1" ht="42.75" hidden="1" customHeight="1" thickBot="1">
      <c r="A151" s="219"/>
      <c r="B151" s="101"/>
      <c r="C151" s="102"/>
      <c r="D151" s="86" t="s">
        <v>187</v>
      </c>
      <c r="E151" s="415"/>
      <c r="F151" s="103"/>
      <c r="G151" s="412"/>
      <c r="H151" s="284"/>
    </row>
    <row r="152" spans="1:8" s="283" customFormat="1" ht="42.75" hidden="1" customHeight="1">
      <c r="A152" s="299" t="s">
        <v>185</v>
      </c>
      <c r="B152" s="97" t="s">
        <v>186</v>
      </c>
      <c r="C152" s="295">
        <v>2240</v>
      </c>
      <c r="D152" s="99">
        <v>0</v>
      </c>
      <c r="E152" s="308" t="s">
        <v>172</v>
      </c>
      <c r="F152" s="301" t="s">
        <v>122</v>
      </c>
      <c r="G152" s="411" t="s">
        <v>59</v>
      </c>
      <c r="H152" s="284"/>
    </row>
    <row r="153" spans="1:8" s="283" customFormat="1" ht="25.5" hidden="1" customHeight="1" thickBot="1">
      <c r="A153" s="299"/>
      <c r="B153" s="95"/>
      <c r="C153" s="295"/>
      <c r="D153" s="86" t="s">
        <v>191</v>
      </c>
      <c r="E153" s="301"/>
      <c r="F153" s="301"/>
      <c r="G153" s="412"/>
      <c r="H153" s="284"/>
    </row>
    <row r="154" spans="1:8" s="283" customFormat="1" ht="25.5" hidden="1" customHeight="1">
      <c r="A154" s="540" t="s">
        <v>144</v>
      </c>
      <c r="B154" s="468" t="s">
        <v>148</v>
      </c>
      <c r="C154" s="293">
        <v>2240</v>
      </c>
      <c r="D154" s="72">
        <v>0</v>
      </c>
      <c r="E154" s="404" t="s">
        <v>147</v>
      </c>
      <c r="F154" s="413" t="s">
        <v>121</v>
      </c>
      <c r="G154" s="406" t="s">
        <v>59</v>
      </c>
    </row>
    <row r="155" spans="1:8" s="283" customFormat="1" ht="30.75" hidden="1" customHeight="1">
      <c r="A155" s="547"/>
      <c r="B155" s="473"/>
      <c r="C155" s="294"/>
      <c r="D155" s="86" t="s">
        <v>146</v>
      </c>
      <c r="E155" s="405"/>
      <c r="F155" s="405"/>
      <c r="G155" s="407"/>
    </row>
    <row r="156" spans="1:8" s="283" customFormat="1" ht="25.5" hidden="1" customHeight="1">
      <c r="A156" s="540" t="s">
        <v>145</v>
      </c>
      <c r="B156" s="468" t="s">
        <v>151</v>
      </c>
      <c r="C156" s="293">
        <v>2240</v>
      </c>
      <c r="D156" s="72">
        <v>0</v>
      </c>
      <c r="E156" s="404" t="s">
        <v>147</v>
      </c>
      <c r="F156" s="413" t="s">
        <v>121</v>
      </c>
      <c r="G156" s="406" t="s">
        <v>59</v>
      </c>
    </row>
    <row r="157" spans="1:8" s="283" customFormat="1" ht="27.75" hidden="1" customHeight="1">
      <c r="A157" s="547"/>
      <c r="B157" s="473"/>
      <c r="C157" s="294"/>
      <c r="D157" s="86" t="s">
        <v>194</v>
      </c>
      <c r="E157" s="405"/>
      <c r="F157" s="405"/>
      <c r="G157" s="407"/>
    </row>
    <row r="158" spans="1:8" s="283" customFormat="1" ht="54.75" hidden="1" customHeight="1">
      <c r="A158" s="338" t="s">
        <v>290</v>
      </c>
      <c r="B158" s="318" t="s">
        <v>289</v>
      </c>
      <c r="C158" s="295">
        <v>2240</v>
      </c>
      <c r="D158" s="339">
        <v>0</v>
      </c>
      <c r="E158" s="47" t="s">
        <v>168</v>
      </c>
      <c r="F158" s="404" t="s">
        <v>31</v>
      </c>
      <c r="G158" s="408" t="s">
        <v>59</v>
      </c>
    </row>
    <row r="159" spans="1:8" s="283" customFormat="1" ht="32.25" hidden="1" customHeight="1">
      <c r="A159" s="340"/>
      <c r="B159" s="318"/>
      <c r="C159" s="341"/>
      <c r="D159" s="315" t="s">
        <v>291</v>
      </c>
      <c r="E159" s="289"/>
      <c r="F159" s="405"/>
      <c r="G159" s="409"/>
      <c r="H159" s="284"/>
    </row>
    <row r="160" spans="1:8" s="283" customFormat="1" ht="48" hidden="1" customHeight="1">
      <c r="A160" s="223" t="s">
        <v>37</v>
      </c>
      <c r="B160" s="17" t="s">
        <v>32</v>
      </c>
      <c r="C160" s="342">
        <v>2240</v>
      </c>
      <c r="D160" s="72">
        <v>0</v>
      </c>
      <c r="E160" s="19" t="s">
        <v>13</v>
      </c>
      <c r="F160" s="19" t="s">
        <v>31</v>
      </c>
      <c r="G160" s="343" t="s">
        <v>11</v>
      </c>
    </row>
    <row r="161" spans="1:8" s="283" customFormat="1" ht="51.75" hidden="1" customHeight="1">
      <c r="A161" s="217"/>
      <c r="B161" s="18"/>
      <c r="C161" s="331"/>
      <c r="D161" s="315" t="s">
        <v>38</v>
      </c>
      <c r="E161" s="26"/>
      <c r="F161" s="26"/>
      <c r="G161" s="344"/>
    </row>
    <row r="162" spans="1:8" s="283" customFormat="1" ht="48" hidden="1" customHeight="1">
      <c r="A162" s="223" t="s">
        <v>39</v>
      </c>
      <c r="B162" s="17" t="s">
        <v>32</v>
      </c>
      <c r="C162" s="330">
        <v>2240</v>
      </c>
      <c r="D162" s="72">
        <v>0</v>
      </c>
      <c r="E162" s="19" t="s">
        <v>13</v>
      </c>
      <c r="F162" s="19" t="s">
        <v>31</v>
      </c>
      <c r="G162" s="343" t="s">
        <v>11</v>
      </c>
    </row>
    <row r="163" spans="1:8" s="283" customFormat="1" ht="54" hidden="1" customHeight="1">
      <c r="A163" s="217"/>
      <c r="B163" s="18"/>
      <c r="C163" s="331"/>
      <c r="D163" s="315" t="s">
        <v>40</v>
      </c>
      <c r="E163" s="26"/>
      <c r="F163" s="26"/>
      <c r="G163" s="344"/>
    </row>
    <row r="164" spans="1:8" s="283" customFormat="1" ht="54" hidden="1" customHeight="1">
      <c r="A164" s="223" t="s">
        <v>51</v>
      </c>
      <c r="B164" s="17" t="s">
        <v>32</v>
      </c>
      <c r="C164" s="330">
        <v>2240</v>
      </c>
      <c r="D164" s="72">
        <v>0</v>
      </c>
      <c r="E164" s="19" t="s">
        <v>13</v>
      </c>
      <c r="F164" s="19" t="s">
        <v>31</v>
      </c>
      <c r="G164" s="343" t="s">
        <v>11</v>
      </c>
    </row>
    <row r="165" spans="1:8" s="283" customFormat="1" ht="54" hidden="1" customHeight="1">
      <c r="A165" s="216"/>
      <c r="B165" s="318"/>
      <c r="C165" s="330"/>
      <c r="D165" s="315" t="s">
        <v>40</v>
      </c>
      <c r="E165" s="19"/>
      <c r="F165" s="19"/>
      <c r="G165" s="345"/>
    </row>
    <row r="166" spans="1:8" s="283" customFormat="1" ht="55.5" hidden="1" customHeight="1">
      <c r="A166" s="223" t="s">
        <v>42</v>
      </c>
      <c r="B166" s="17" t="s">
        <v>41</v>
      </c>
      <c r="C166" s="342">
        <v>2240</v>
      </c>
      <c r="D166" s="72">
        <v>0</v>
      </c>
      <c r="E166" s="346" t="s">
        <v>13</v>
      </c>
      <c r="F166" s="288" t="s">
        <v>33</v>
      </c>
      <c r="G166" s="392" t="s">
        <v>59</v>
      </c>
    </row>
    <row r="167" spans="1:8" s="283" customFormat="1" ht="22.5" hidden="1" customHeight="1">
      <c r="A167" s="217"/>
      <c r="B167" s="18"/>
      <c r="C167" s="347"/>
      <c r="D167" s="73" t="s">
        <v>43</v>
      </c>
      <c r="E167" s="26"/>
      <c r="F167" s="289"/>
      <c r="G167" s="393"/>
    </row>
    <row r="168" spans="1:8" s="283" customFormat="1" ht="54" hidden="1" customHeight="1">
      <c r="A168" s="449" t="s">
        <v>309</v>
      </c>
      <c r="B168" s="17" t="s">
        <v>308</v>
      </c>
      <c r="C168" s="293">
        <v>2240</v>
      </c>
      <c r="D168" s="72">
        <v>0</v>
      </c>
      <c r="E168" s="389" t="s">
        <v>168</v>
      </c>
      <c r="F168" s="391" t="s">
        <v>31</v>
      </c>
      <c r="G168" s="392" t="s">
        <v>59</v>
      </c>
    </row>
    <row r="169" spans="1:8" s="283" customFormat="1" ht="29.25" hidden="1" customHeight="1">
      <c r="A169" s="450"/>
      <c r="B169" s="18"/>
      <c r="C169" s="348"/>
      <c r="D169" s="121" t="s">
        <v>316</v>
      </c>
      <c r="E169" s="390"/>
      <c r="F169" s="384"/>
      <c r="G169" s="410"/>
    </row>
    <row r="170" spans="1:8" s="283" customFormat="1" ht="47.25" hidden="1" customHeight="1">
      <c r="A170" s="223" t="s">
        <v>52</v>
      </c>
      <c r="B170" s="17" t="s">
        <v>180</v>
      </c>
      <c r="C170" s="342">
        <v>2240</v>
      </c>
      <c r="D170" s="72">
        <v>0</v>
      </c>
      <c r="E170" s="313" t="s">
        <v>168</v>
      </c>
      <c r="F170" s="391" t="s">
        <v>205</v>
      </c>
      <c r="G170" s="392" t="s">
        <v>59</v>
      </c>
    </row>
    <row r="171" spans="1:8" s="283" customFormat="1" ht="21.75" hidden="1" customHeight="1">
      <c r="A171" s="217"/>
      <c r="B171" s="18"/>
      <c r="C171" s="347"/>
      <c r="D171" s="311" t="s">
        <v>142</v>
      </c>
      <c r="E171" s="289"/>
      <c r="F171" s="384"/>
      <c r="G171" s="393"/>
      <c r="H171" s="284"/>
    </row>
    <row r="172" spans="1:8" ht="56.25" customHeight="1">
      <c r="A172" s="213" t="s">
        <v>307</v>
      </c>
      <c r="B172" s="465" t="s">
        <v>143</v>
      </c>
      <c r="C172" s="45">
        <v>2240</v>
      </c>
      <c r="D172" s="140">
        <v>200000</v>
      </c>
      <c r="E172" s="466" t="s">
        <v>30</v>
      </c>
      <c r="F172" s="383" t="s">
        <v>121</v>
      </c>
      <c r="G172" s="410" t="s">
        <v>59</v>
      </c>
    </row>
    <row r="173" spans="1:8" ht="26.25" customHeight="1">
      <c r="A173" s="213"/>
      <c r="B173" s="456"/>
      <c r="C173" s="51"/>
      <c r="D173" s="16" t="s">
        <v>306</v>
      </c>
      <c r="E173" s="467"/>
      <c r="F173" s="384"/>
      <c r="G173" s="410"/>
    </row>
    <row r="174" spans="1:8" s="283" customFormat="1" ht="70.5" customHeight="1">
      <c r="A174" s="449" t="s">
        <v>369</v>
      </c>
      <c r="B174" s="17" t="s">
        <v>368</v>
      </c>
      <c r="C174" s="342">
        <v>2240</v>
      </c>
      <c r="D174" s="72">
        <f>496500-62197.27</f>
        <v>434302.73</v>
      </c>
      <c r="E174" s="47" t="s">
        <v>30</v>
      </c>
      <c r="F174" s="391" t="s">
        <v>31</v>
      </c>
      <c r="G174" s="392" t="s">
        <v>59</v>
      </c>
    </row>
    <row r="175" spans="1:8" s="283" customFormat="1" ht="66" customHeight="1">
      <c r="A175" s="450"/>
      <c r="B175" s="18"/>
      <c r="C175" s="22"/>
      <c r="D175" s="86" t="s">
        <v>434</v>
      </c>
      <c r="E175" s="289"/>
      <c r="F175" s="384"/>
      <c r="G175" s="393"/>
      <c r="H175" s="284"/>
    </row>
    <row r="176" spans="1:8" s="283" customFormat="1" ht="54" customHeight="1">
      <c r="A176" s="545" t="s">
        <v>369</v>
      </c>
      <c r="B176" s="34" t="s">
        <v>404</v>
      </c>
      <c r="C176" s="458">
        <v>2240</v>
      </c>
      <c r="D176" s="271">
        <v>62197.27</v>
      </c>
      <c r="E176" s="389" t="s">
        <v>190</v>
      </c>
      <c r="F176" s="391" t="s">
        <v>31</v>
      </c>
      <c r="G176" s="380" t="s">
        <v>402</v>
      </c>
    </row>
    <row r="177" spans="1:8" s="283" customFormat="1" ht="85.5" customHeight="1">
      <c r="A177" s="546"/>
      <c r="B177" s="18"/>
      <c r="C177" s="459"/>
      <c r="D177" s="121" t="s">
        <v>435</v>
      </c>
      <c r="E177" s="390"/>
      <c r="F177" s="384"/>
      <c r="G177" s="381"/>
    </row>
    <row r="178" spans="1:8" ht="33.75" hidden="1" customHeight="1">
      <c r="A178" s="221" t="s">
        <v>318</v>
      </c>
      <c r="B178" s="13" t="s">
        <v>317</v>
      </c>
      <c r="C178" s="441">
        <v>2240</v>
      </c>
      <c r="D178" s="78">
        <v>0</v>
      </c>
      <c r="E178" s="385" t="s">
        <v>190</v>
      </c>
      <c r="F178" s="402" t="s">
        <v>31</v>
      </c>
      <c r="G178" s="396" t="s">
        <v>59</v>
      </c>
    </row>
    <row r="179" spans="1:8" ht="29.25" hidden="1" customHeight="1">
      <c r="A179" s="215"/>
      <c r="B179" s="14"/>
      <c r="C179" s="442"/>
      <c r="D179" s="48" t="s">
        <v>282</v>
      </c>
      <c r="E179" s="386"/>
      <c r="F179" s="403"/>
      <c r="G179" s="397"/>
    </row>
    <row r="180" spans="1:8" ht="29.25" hidden="1" customHeight="1">
      <c r="A180" s="214" t="s">
        <v>93</v>
      </c>
      <c r="B180" s="67" t="s">
        <v>94</v>
      </c>
      <c r="C180" s="460">
        <v>2240</v>
      </c>
      <c r="D180" s="59">
        <v>0</v>
      </c>
      <c r="E180" s="385" t="s">
        <v>116</v>
      </c>
      <c r="F180" s="402" t="s">
        <v>23</v>
      </c>
      <c r="G180" s="396" t="s">
        <v>59</v>
      </c>
    </row>
    <row r="181" spans="1:8" ht="29.25" hidden="1" customHeight="1">
      <c r="A181" s="215"/>
      <c r="B181" s="14"/>
      <c r="C181" s="461"/>
      <c r="D181" s="16" t="s">
        <v>95</v>
      </c>
      <c r="E181" s="386"/>
      <c r="F181" s="403"/>
      <c r="G181" s="397"/>
    </row>
    <row r="182" spans="1:8" ht="60.75" hidden="1" customHeight="1">
      <c r="A182" s="222" t="s">
        <v>319</v>
      </c>
      <c r="B182" s="13" t="s">
        <v>66</v>
      </c>
      <c r="C182" s="52">
        <v>2240</v>
      </c>
      <c r="D182" s="109">
        <v>0</v>
      </c>
      <c r="E182" s="385" t="s">
        <v>190</v>
      </c>
      <c r="F182" s="165" t="s">
        <v>31</v>
      </c>
      <c r="G182" s="396" t="s">
        <v>59</v>
      </c>
    </row>
    <row r="183" spans="1:8" ht="29.25" hidden="1" customHeight="1">
      <c r="A183" s="199"/>
      <c r="B183" s="14"/>
      <c r="C183" s="153"/>
      <c r="D183" s="16" t="s">
        <v>287</v>
      </c>
      <c r="E183" s="386"/>
      <c r="F183" s="166"/>
      <c r="G183" s="397"/>
    </row>
    <row r="184" spans="1:8" ht="43.5" hidden="1" customHeight="1">
      <c r="A184" s="222" t="s">
        <v>320</v>
      </c>
      <c r="B184" s="13" t="s">
        <v>66</v>
      </c>
      <c r="C184" s="52">
        <v>2240</v>
      </c>
      <c r="D184" s="137">
        <v>0</v>
      </c>
      <c r="E184" s="385" t="s">
        <v>190</v>
      </c>
      <c r="F184" s="165" t="s">
        <v>31</v>
      </c>
      <c r="G184" s="396" t="s">
        <v>59</v>
      </c>
    </row>
    <row r="185" spans="1:8" ht="29.25" hidden="1" customHeight="1">
      <c r="A185" s="199"/>
      <c r="B185" s="14"/>
      <c r="C185" s="153"/>
      <c r="D185" s="16" t="s">
        <v>288</v>
      </c>
      <c r="E185" s="386"/>
      <c r="F185" s="166"/>
      <c r="G185" s="397"/>
    </row>
    <row r="186" spans="1:8" ht="44.25" hidden="1" customHeight="1">
      <c r="A186" s="223" t="s">
        <v>322</v>
      </c>
      <c r="B186" s="13" t="s">
        <v>321</v>
      </c>
      <c r="C186" s="179">
        <v>2240</v>
      </c>
      <c r="D186" s="77">
        <v>0</v>
      </c>
      <c r="E186" s="168" t="s">
        <v>168</v>
      </c>
      <c r="F186" s="162" t="s">
        <v>31</v>
      </c>
      <c r="G186" s="416" t="s">
        <v>59</v>
      </c>
      <c r="H186" s="89"/>
    </row>
    <row r="187" spans="1:8" ht="29.25" hidden="1" customHeight="1">
      <c r="A187" s="217"/>
      <c r="B187" s="14"/>
      <c r="C187" s="70"/>
      <c r="D187" s="96" t="s">
        <v>275</v>
      </c>
      <c r="E187" s="169"/>
      <c r="F187" s="167"/>
      <c r="G187" s="401"/>
    </row>
    <row r="188" spans="1:8" ht="39" hidden="1" customHeight="1">
      <c r="A188" s="223" t="s">
        <v>179</v>
      </c>
      <c r="B188" s="13" t="s">
        <v>244</v>
      </c>
      <c r="C188" s="179">
        <v>2240</v>
      </c>
      <c r="D188" s="114">
        <v>0</v>
      </c>
      <c r="E188" s="168" t="s">
        <v>190</v>
      </c>
      <c r="F188" s="162" t="s">
        <v>122</v>
      </c>
      <c r="G188" s="416" t="s">
        <v>59</v>
      </c>
    </row>
    <row r="189" spans="1:8" ht="39" hidden="1" customHeight="1">
      <c r="A189" s="217"/>
      <c r="B189" s="14"/>
      <c r="C189" s="70"/>
      <c r="D189" s="96" t="s">
        <v>212</v>
      </c>
      <c r="E189" s="169"/>
      <c r="F189" s="167"/>
      <c r="G189" s="401"/>
      <c r="H189" s="89"/>
    </row>
    <row r="190" spans="1:8" ht="29.25" hidden="1" customHeight="1">
      <c r="A190" s="223" t="s">
        <v>216</v>
      </c>
      <c r="B190" s="111" t="s">
        <v>215</v>
      </c>
      <c r="C190" s="179">
        <v>2240</v>
      </c>
      <c r="D190" s="122">
        <v>0</v>
      </c>
      <c r="E190" s="508" t="s">
        <v>190</v>
      </c>
      <c r="F190" s="163" t="s">
        <v>205</v>
      </c>
      <c r="G190" s="416" t="s">
        <v>59</v>
      </c>
      <c r="H190" s="89"/>
    </row>
    <row r="191" spans="1:8" ht="29.25" hidden="1" customHeight="1">
      <c r="A191" s="217"/>
      <c r="B191" s="14"/>
      <c r="C191" s="70"/>
      <c r="D191" s="113" t="s">
        <v>211</v>
      </c>
      <c r="E191" s="467"/>
      <c r="F191" s="163"/>
      <c r="G191" s="401"/>
      <c r="H191" s="89"/>
    </row>
    <row r="192" spans="1:8" ht="29.25" hidden="1" customHeight="1">
      <c r="A192" s="216" t="s">
        <v>220</v>
      </c>
      <c r="B192" s="118" t="s">
        <v>221</v>
      </c>
      <c r="C192" s="110">
        <v>2240</v>
      </c>
      <c r="D192" s="123">
        <v>0</v>
      </c>
      <c r="E192" s="385" t="s">
        <v>190</v>
      </c>
      <c r="F192" s="163" t="s">
        <v>205</v>
      </c>
      <c r="G192" s="416" t="s">
        <v>59</v>
      </c>
      <c r="H192" s="89"/>
    </row>
    <row r="193" spans="1:8" ht="29.25" hidden="1" customHeight="1">
      <c r="A193" s="217"/>
      <c r="B193" s="14"/>
      <c r="C193" s="70"/>
      <c r="D193" s="112" t="s">
        <v>210</v>
      </c>
      <c r="E193" s="386"/>
      <c r="F193" s="167"/>
      <c r="G193" s="401"/>
      <c r="H193" s="89"/>
    </row>
    <row r="194" spans="1:8" ht="52.5" hidden="1" customHeight="1">
      <c r="A194" s="216" t="s">
        <v>298</v>
      </c>
      <c r="B194" s="111" t="s">
        <v>208</v>
      </c>
      <c r="C194" s="110">
        <v>2240</v>
      </c>
      <c r="D194" s="131">
        <v>0</v>
      </c>
      <c r="E194" s="457" t="s">
        <v>190</v>
      </c>
      <c r="F194" s="163" t="s">
        <v>122</v>
      </c>
      <c r="G194" s="400" t="s">
        <v>59</v>
      </c>
      <c r="H194" s="89"/>
    </row>
    <row r="195" spans="1:8" ht="29.25" hidden="1" customHeight="1">
      <c r="A195" s="217"/>
      <c r="B195" s="23"/>
      <c r="C195" s="70"/>
      <c r="D195" s="113" t="s">
        <v>323</v>
      </c>
      <c r="E195" s="386"/>
      <c r="F195" s="163"/>
      <c r="G195" s="401"/>
      <c r="H195" s="89"/>
    </row>
    <row r="196" spans="1:8" ht="29.25" hidden="1" customHeight="1">
      <c r="A196" s="216" t="s">
        <v>300</v>
      </c>
      <c r="B196" s="111" t="s">
        <v>299</v>
      </c>
      <c r="C196" s="110">
        <v>2240</v>
      </c>
      <c r="D196" s="123">
        <v>0</v>
      </c>
      <c r="E196" s="457" t="s">
        <v>168</v>
      </c>
      <c r="F196" s="163" t="s">
        <v>106</v>
      </c>
      <c r="G196" s="400" t="s">
        <v>59</v>
      </c>
      <c r="H196" s="89"/>
    </row>
    <row r="197" spans="1:8" ht="49.5" hidden="1" customHeight="1">
      <c r="A197" s="217"/>
      <c r="B197" s="14"/>
      <c r="C197" s="70"/>
      <c r="D197" s="113" t="s">
        <v>301</v>
      </c>
      <c r="E197" s="386"/>
      <c r="F197" s="163"/>
      <c r="G197" s="401"/>
      <c r="H197" s="89"/>
    </row>
    <row r="198" spans="1:8" ht="43.5" hidden="1" customHeight="1">
      <c r="A198" s="216" t="s">
        <v>297</v>
      </c>
      <c r="B198" s="111" t="s">
        <v>235</v>
      </c>
      <c r="C198" s="110">
        <v>2240</v>
      </c>
      <c r="D198" s="123">
        <v>0</v>
      </c>
      <c r="E198" s="457" t="s">
        <v>13</v>
      </c>
      <c r="F198" s="163" t="s">
        <v>232</v>
      </c>
      <c r="G198" s="400" t="s">
        <v>59</v>
      </c>
      <c r="H198" s="89"/>
    </row>
    <row r="199" spans="1:8" ht="47.25" hidden="1" customHeight="1">
      <c r="A199" s="217"/>
      <c r="B199" s="14"/>
      <c r="C199" s="70"/>
      <c r="D199" s="113" t="s">
        <v>236</v>
      </c>
      <c r="E199" s="386"/>
      <c r="F199" s="167"/>
      <c r="G199" s="401"/>
      <c r="H199" s="89"/>
    </row>
    <row r="200" spans="1:8" ht="29.25" hidden="1" customHeight="1">
      <c r="A200" s="216" t="s">
        <v>237</v>
      </c>
      <c r="B200" s="125" t="s">
        <v>242</v>
      </c>
      <c r="C200" s="110">
        <v>2240</v>
      </c>
      <c r="D200" s="123">
        <v>0</v>
      </c>
      <c r="E200" s="457" t="s">
        <v>88</v>
      </c>
      <c r="F200" s="163" t="s">
        <v>232</v>
      </c>
      <c r="G200" s="400" t="s">
        <v>64</v>
      </c>
      <c r="H200" s="89"/>
    </row>
    <row r="201" spans="1:8" ht="45" hidden="1" customHeight="1">
      <c r="A201" s="217"/>
      <c r="B201" s="14"/>
      <c r="C201" s="70"/>
      <c r="D201" s="113" t="s">
        <v>262</v>
      </c>
      <c r="E201" s="386"/>
      <c r="F201" s="167"/>
      <c r="G201" s="401"/>
      <c r="H201" s="89"/>
    </row>
    <row r="202" spans="1:8" ht="45" hidden="1" customHeight="1">
      <c r="A202" s="216" t="s">
        <v>237</v>
      </c>
      <c r="B202" s="125" t="s">
        <v>242</v>
      </c>
      <c r="C202" s="110">
        <v>2240</v>
      </c>
      <c r="D202" s="123">
        <v>0</v>
      </c>
      <c r="E202" s="457" t="s">
        <v>88</v>
      </c>
      <c r="F202" s="163" t="s">
        <v>255</v>
      </c>
      <c r="G202" s="400" t="s">
        <v>265</v>
      </c>
      <c r="H202" s="89"/>
    </row>
    <row r="203" spans="1:8" ht="45" hidden="1" customHeight="1">
      <c r="A203" s="217"/>
      <c r="B203" s="14"/>
      <c r="C203" s="70"/>
      <c r="D203" s="136" t="s">
        <v>261</v>
      </c>
      <c r="E203" s="386"/>
      <c r="F203" s="167"/>
      <c r="G203" s="401"/>
      <c r="H203" s="89"/>
    </row>
    <row r="204" spans="1:8" ht="45" hidden="1" customHeight="1">
      <c r="A204" s="216" t="s">
        <v>294</v>
      </c>
      <c r="B204" s="111" t="s">
        <v>293</v>
      </c>
      <c r="C204" s="110">
        <v>2240</v>
      </c>
      <c r="D204" s="123">
        <v>0</v>
      </c>
      <c r="E204" s="457" t="s">
        <v>224</v>
      </c>
      <c r="F204" s="163" t="s">
        <v>121</v>
      </c>
      <c r="G204" s="400" t="s">
        <v>64</v>
      </c>
      <c r="H204" s="89"/>
    </row>
    <row r="205" spans="1:8" ht="20.25" hidden="1" customHeight="1">
      <c r="A205" s="217"/>
      <c r="B205" s="14"/>
      <c r="C205" s="70"/>
      <c r="D205" s="113" t="s">
        <v>292</v>
      </c>
      <c r="E205" s="386"/>
      <c r="F205" s="167"/>
      <c r="G205" s="401"/>
      <c r="H205" s="89"/>
    </row>
    <row r="206" spans="1:8" ht="45" customHeight="1">
      <c r="A206" s="449" t="s">
        <v>371</v>
      </c>
      <c r="B206" s="111" t="s">
        <v>370</v>
      </c>
      <c r="C206" s="110">
        <v>2240</v>
      </c>
      <c r="D206" s="123">
        <v>281400</v>
      </c>
      <c r="E206" s="457" t="s">
        <v>13</v>
      </c>
      <c r="F206" s="163" t="s">
        <v>122</v>
      </c>
      <c r="G206" s="410" t="s">
        <v>64</v>
      </c>
      <c r="H206" s="89"/>
    </row>
    <row r="207" spans="1:8" ht="32.25" customHeight="1">
      <c r="A207" s="450"/>
      <c r="B207" s="14"/>
      <c r="C207" s="70"/>
      <c r="D207" s="113" t="s">
        <v>466</v>
      </c>
      <c r="E207" s="386"/>
      <c r="F207" s="167"/>
      <c r="G207" s="393"/>
      <c r="H207" s="89"/>
    </row>
    <row r="208" spans="1:8" ht="45" customHeight="1">
      <c r="A208" s="449" t="s">
        <v>372</v>
      </c>
      <c r="B208" s="451" t="s">
        <v>373</v>
      </c>
      <c r="C208" s="460">
        <v>2240</v>
      </c>
      <c r="D208" s="145">
        <f>408189.55-867.96</f>
        <v>407321.58999999997</v>
      </c>
      <c r="E208" s="385" t="s">
        <v>13</v>
      </c>
      <c r="F208" s="391" t="s">
        <v>106</v>
      </c>
      <c r="G208" s="392" t="s">
        <v>64</v>
      </c>
      <c r="H208" s="89"/>
    </row>
    <row r="209" spans="1:12" ht="30.75" customHeight="1">
      <c r="A209" s="450"/>
      <c r="B209" s="452"/>
      <c r="C209" s="461"/>
      <c r="D209" s="113" t="s">
        <v>442</v>
      </c>
      <c r="E209" s="386"/>
      <c r="F209" s="384"/>
      <c r="G209" s="393"/>
      <c r="H209" s="89"/>
    </row>
    <row r="210" spans="1:12" ht="45" hidden="1" customHeight="1">
      <c r="A210" s="216" t="s">
        <v>239</v>
      </c>
      <c r="B210" s="273" t="s">
        <v>240</v>
      </c>
      <c r="C210" s="110">
        <v>2240</v>
      </c>
      <c r="D210" s="123">
        <v>0</v>
      </c>
      <c r="E210" s="457" t="s">
        <v>224</v>
      </c>
      <c r="F210" s="163" t="s">
        <v>232</v>
      </c>
      <c r="G210" s="410" t="s">
        <v>64</v>
      </c>
      <c r="H210" s="89"/>
    </row>
    <row r="211" spans="1:12" ht="45" hidden="1" customHeight="1">
      <c r="A211" s="217"/>
      <c r="B211" s="14"/>
      <c r="C211" s="70"/>
      <c r="D211" s="113" t="s">
        <v>238</v>
      </c>
      <c r="E211" s="386"/>
      <c r="F211" s="167"/>
      <c r="G211" s="393"/>
      <c r="H211" s="89"/>
    </row>
    <row r="212" spans="1:12" ht="39.75" hidden="1" customHeight="1">
      <c r="A212" s="216" t="s">
        <v>324</v>
      </c>
      <c r="B212" s="111" t="s">
        <v>305</v>
      </c>
      <c r="C212" s="110">
        <v>2240</v>
      </c>
      <c r="D212" s="123">
        <v>0</v>
      </c>
      <c r="E212" s="423" t="s">
        <v>13</v>
      </c>
      <c r="F212" s="163" t="s">
        <v>122</v>
      </c>
      <c r="G212" s="410" t="s">
        <v>64</v>
      </c>
      <c r="H212" s="89"/>
    </row>
    <row r="213" spans="1:12" ht="22.5" hidden="1" customHeight="1">
      <c r="A213" s="217"/>
      <c r="B213" s="14"/>
      <c r="C213" s="70"/>
      <c r="D213" s="113" t="s">
        <v>241</v>
      </c>
      <c r="E213" s="424"/>
      <c r="F213" s="167"/>
      <c r="G213" s="393"/>
      <c r="H213" s="89"/>
    </row>
    <row r="214" spans="1:12" ht="45" hidden="1" customHeight="1">
      <c r="A214" s="216" t="s">
        <v>295</v>
      </c>
      <c r="B214" s="111" t="s">
        <v>243</v>
      </c>
      <c r="C214" s="110">
        <v>2240</v>
      </c>
      <c r="D214" s="123">
        <v>0</v>
      </c>
      <c r="E214" s="457" t="s">
        <v>224</v>
      </c>
      <c r="F214" s="163" t="s">
        <v>106</v>
      </c>
      <c r="G214" s="410" t="s">
        <v>59</v>
      </c>
      <c r="H214" s="89"/>
    </row>
    <row r="215" spans="1:12" ht="45" hidden="1" customHeight="1">
      <c r="A215" s="217"/>
      <c r="B215" s="14"/>
      <c r="C215" s="70"/>
      <c r="D215" s="113" t="s">
        <v>296</v>
      </c>
      <c r="E215" s="386"/>
      <c r="F215" s="167"/>
      <c r="G215" s="393"/>
      <c r="H215" s="89"/>
    </row>
    <row r="216" spans="1:12" ht="42.75" hidden="1" customHeight="1">
      <c r="A216" s="216" t="s">
        <v>304</v>
      </c>
      <c r="B216" s="111" t="s">
        <v>302</v>
      </c>
      <c r="C216" s="110">
        <v>2240</v>
      </c>
      <c r="D216" s="123">
        <v>0</v>
      </c>
      <c r="E216" s="457" t="s">
        <v>190</v>
      </c>
      <c r="F216" s="163" t="s">
        <v>121</v>
      </c>
      <c r="G216" s="410" t="s">
        <v>64</v>
      </c>
      <c r="H216" s="89"/>
    </row>
    <row r="217" spans="1:12" ht="51.75" hidden="1" customHeight="1">
      <c r="A217" s="217"/>
      <c r="B217" s="14"/>
      <c r="C217" s="70"/>
      <c r="D217" s="115" t="s">
        <v>303</v>
      </c>
      <c r="E217" s="386"/>
      <c r="F217" s="167"/>
      <c r="G217" s="393"/>
      <c r="H217" s="89"/>
    </row>
    <row r="218" spans="1:12" ht="41.25" hidden="1" customHeight="1">
      <c r="A218" s="445" t="s">
        <v>133</v>
      </c>
      <c r="B218" s="79" t="s">
        <v>134</v>
      </c>
      <c r="C218" s="506">
        <v>2240</v>
      </c>
      <c r="D218" s="43">
        <v>0</v>
      </c>
      <c r="E218" s="513" t="s">
        <v>123</v>
      </c>
      <c r="F218" s="404" t="s">
        <v>121</v>
      </c>
      <c r="G218" s="277" t="s">
        <v>120</v>
      </c>
    </row>
    <row r="219" spans="1:12" ht="20.25" hidden="1" customHeight="1">
      <c r="A219" s="446"/>
      <c r="B219" s="74"/>
      <c r="C219" s="507"/>
      <c r="D219" s="54" t="s">
        <v>135</v>
      </c>
      <c r="E219" s="514"/>
      <c r="F219" s="405"/>
      <c r="G219" s="278"/>
    </row>
    <row r="220" spans="1:12" ht="55.5" hidden="1" customHeight="1">
      <c r="A220" s="445" t="s">
        <v>136</v>
      </c>
      <c r="B220" s="79" t="s">
        <v>124</v>
      </c>
      <c r="C220" s="460">
        <v>2240</v>
      </c>
      <c r="D220" s="43">
        <v>0</v>
      </c>
      <c r="E220" s="402" t="s">
        <v>123</v>
      </c>
      <c r="F220" s="404" t="s">
        <v>121</v>
      </c>
      <c r="G220" s="277" t="s">
        <v>120</v>
      </c>
    </row>
    <row r="221" spans="1:12" ht="29.25" hidden="1" customHeight="1">
      <c r="A221" s="446"/>
      <c r="B221" s="74"/>
      <c r="C221" s="461"/>
      <c r="D221" s="54" t="s">
        <v>137</v>
      </c>
      <c r="E221" s="403"/>
      <c r="F221" s="405"/>
      <c r="G221" s="278"/>
      <c r="I221" s="89"/>
      <c r="K221" s="89"/>
    </row>
    <row r="222" spans="1:12" ht="27" customHeight="1">
      <c r="A222" s="224" t="s">
        <v>15</v>
      </c>
      <c r="B222" s="11"/>
      <c r="C222" s="8"/>
      <c r="D222" s="9">
        <f>D208+D206+D176+D174+D172+D126+D122+D120+D118+D116+D108+D106+D98+D96+D92+D90+D86+D84</f>
        <v>31438057.25</v>
      </c>
      <c r="E222" s="276"/>
      <c r="F222" s="276"/>
      <c r="G222" s="191"/>
      <c r="H222" s="146"/>
      <c r="I222" s="147"/>
      <c r="K222" s="85"/>
      <c r="L222" s="75"/>
    </row>
    <row r="223" spans="1:12" ht="27" hidden="1" customHeight="1">
      <c r="A223" s="225" t="s">
        <v>96</v>
      </c>
      <c r="B223" s="68" t="s">
        <v>97</v>
      </c>
      <c r="C223" s="152">
        <v>2282</v>
      </c>
      <c r="D223" s="62">
        <v>0</v>
      </c>
      <c r="E223" s="385" t="s">
        <v>173</v>
      </c>
      <c r="F223" s="402" t="s">
        <v>122</v>
      </c>
      <c r="G223" s="396" t="s">
        <v>64</v>
      </c>
      <c r="H223" s="57"/>
      <c r="I223" s="55"/>
      <c r="K223" s="85"/>
      <c r="L223" s="124"/>
    </row>
    <row r="224" spans="1:12" ht="61.5" hidden="1" customHeight="1">
      <c r="A224" s="225"/>
      <c r="B224" s="69"/>
      <c r="C224" s="153"/>
      <c r="D224" s="16" t="s">
        <v>98</v>
      </c>
      <c r="E224" s="386"/>
      <c r="F224" s="403"/>
      <c r="G224" s="397"/>
      <c r="H224" s="91"/>
      <c r="I224" s="55"/>
      <c r="K224" s="92"/>
      <c r="L224" s="75"/>
    </row>
    <row r="225" spans="1:12" ht="39.75" hidden="1" customHeight="1">
      <c r="A225" s="226" t="s">
        <v>174</v>
      </c>
      <c r="B225" s="11"/>
      <c r="C225" s="8"/>
      <c r="D225" s="94">
        <f>D223</f>
        <v>0</v>
      </c>
      <c r="E225" s="8"/>
      <c r="F225" s="8"/>
      <c r="G225" s="191"/>
      <c r="H225" s="57"/>
      <c r="I225" s="55"/>
      <c r="K225" s="85"/>
      <c r="L225" s="75"/>
    </row>
    <row r="226" spans="1:12" ht="62.25" hidden="1" customHeight="1">
      <c r="A226" s="445" t="s">
        <v>99</v>
      </c>
      <c r="B226" s="462" t="s">
        <v>44</v>
      </c>
      <c r="C226" s="508">
        <v>3110</v>
      </c>
      <c r="D226" s="41">
        <f>6453000-6453000</f>
        <v>0</v>
      </c>
      <c r="E226" s="391" t="s">
        <v>108</v>
      </c>
      <c r="F226" s="391" t="s">
        <v>122</v>
      </c>
      <c r="G226" s="392" t="s">
        <v>158</v>
      </c>
      <c r="H226" s="57"/>
      <c r="I226" s="55"/>
    </row>
    <row r="227" spans="1:12" ht="111.75" hidden="1" customHeight="1">
      <c r="A227" s="446"/>
      <c r="B227" s="463"/>
      <c r="C227" s="466"/>
      <c r="D227" s="49" t="s">
        <v>155</v>
      </c>
      <c r="E227" s="383"/>
      <c r="F227" s="383"/>
      <c r="G227" s="410"/>
      <c r="H227" s="57"/>
      <c r="I227" s="55"/>
    </row>
    <row r="228" spans="1:12" ht="28.5" hidden="1" customHeight="1">
      <c r="A228" s="198" t="s">
        <v>100</v>
      </c>
      <c r="B228" s="463"/>
      <c r="C228" s="466"/>
      <c r="D228" s="41">
        <f>3988108.95-3988108.95</f>
        <v>0</v>
      </c>
      <c r="E228" s="383"/>
      <c r="F228" s="383"/>
      <c r="G228" s="392" t="s">
        <v>64</v>
      </c>
    </row>
    <row r="229" spans="1:12" ht="15.75" hidden="1" customHeight="1">
      <c r="A229" s="227"/>
      <c r="B229" s="463"/>
      <c r="C229" s="466"/>
      <c r="D229" s="49" t="s">
        <v>155</v>
      </c>
      <c r="E229" s="383"/>
      <c r="F229" s="383"/>
      <c r="G229" s="410"/>
    </row>
    <row r="230" spans="1:12" ht="31.5" hidden="1" customHeight="1">
      <c r="A230" s="198" t="s">
        <v>162</v>
      </c>
      <c r="B230" s="463"/>
      <c r="C230" s="466"/>
      <c r="D230" s="41">
        <v>0</v>
      </c>
      <c r="E230" s="383"/>
      <c r="F230" s="383"/>
      <c r="G230" s="410"/>
    </row>
    <row r="231" spans="1:12" ht="35.25" hidden="1" customHeight="1">
      <c r="A231" s="228"/>
      <c r="B231" s="463"/>
      <c r="C231" s="466"/>
      <c r="D231" s="49" t="s">
        <v>163</v>
      </c>
      <c r="E231" s="383"/>
      <c r="F231" s="383"/>
      <c r="G231" s="410"/>
    </row>
    <row r="232" spans="1:12" ht="30" hidden="1" customHeight="1">
      <c r="A232" s="229" t="s">
        <v>101</v>
      </c>
      <c r="B232" s="463"/>
      <c r="C232" s="466"/>
      <c r="D232" s="41">
        <f>4434672-4434672</f>
        <v>0</v>
      </c>
      <c r="E232" s="383"/>
      <c r="F232" s="383"/>
      <c r="G232" s="410"/>
    </row>
    <row r="233" spans="1:12" ht="25.5" hidden="1" customHeight="1">
      <c r="A233" s="230"/>
      <c r="B233" s="463"/>
      <c r="C233" s="466"/>
      <c r="D233" s="49" t="s">
        <v>155</v>
      </c>
      <c r="E233" s="383"/>
      <c r="F233" s="383"/>
      <c r="G233" s="410"/>
    </row>
    <row r="234" spans="1:12" ht="36.75" hidden="1" customHeight="1">
      <c r="A234" s="198" t="s">
        <v>169</v>
      </c>
      <c r="B234" s="463"/>
      <c r="C234" s="466"/>
      <c r="D234" s="41">
        <v>0</v>
      </c>
      <c r="E234" s="383"/>
      <c r="F234" s="383"/>
      <c r="G234" s="410"/>
    </row>
    <row r="235" spans="1:12" ht="36.75" hidden="1" customHeight="1">
      <c r="A235" s="231"/>
      <c r="B235" s="463"/>
      <c r="C235" s="466"/>
      <c r="D235" s="88" t="s">
        <v>164</v>
      </c>
      <c r="E235" s="383"/>
      <c r="F235" s="383"/>
      <c r="G235" s="410"/>
    </row>
    <row r="236" spans="1:12" ht="26.25" hidden="1" customHeight="1">
      <c r="A236" s="229" t="s">
        <v>102</v>
      </c>
      <c r="B236" s="463"/>
      <c r="C236" s="466"/>
      <c r="D236" s="41">
        <f>13601246.4-13601246.4</f>
        <v>0</v>
      </c>
      <c r="E236" s="383"/>
      <c r="F236" s="383"/>
      <c r="G236" s="410"/>
    </row>
    <row r="237" spans="1:12" ht="33.75" hidden="1" customHeight="1">
      <c r="A237" s="230"/>
      <c r="B237" s="463"/>
      <c r="C237" s="466"/>
      <c r="D237" s="49" t="s">
        <v>155</v>
      </c>
      <c r="E237" s="383"/>
      <c r="F237" s="383"/>
      <c r="G237" s="410"/>
    </row>
    <row r="238" spans="1:12" ht="33.75" hidden="1" customHeight="1">
      <c r="A238" s="198" t="s">
        <v>170</v>
      </c>
      <c r="B238" s="463"/>
      <c r="C238" s="466"/>
      <c r="D238" s="41">
        <v>0</v>
      </c>
      <c r="E238" s="383"/>
      <c r="F238" s="383"/>
      <c r="G238" s="410"/>
    </row>
    <row r="239" spans="1:12" ht="33.75" hidden="1" customHeight="1">
      <c r="A239" s="230"/>
      <c r="B239" s="463"/>
      <c r="C239" s="466"/>
      <c r="D239" s="88" t="s">
        <v>165</v>
      </c>
      <c r="E239" s="383"/>
      <c r="F239" s="383"/>
      <c r="G239" s="393"/>
    </row>
    <row r="240" spans="1:12" ht="48" hidden="1" customHeight="1">
      <c r="A240" s="229" t="s">
        <v>103</v>
      </c>
      <c r="B240" s="463"/>
      <c r="C240" s="466"/>
      <c r="D240" s="41">
        <f>4019652-4019652</f>
        <v>0</v>
      </c>
      <c r="E240" s="383"/>
      <c r="F240" s="383"/>
      <c r="G240" s="392" t="s">
        <v>158</v>
      </c>
    </row>
    <row r="241" spans="1:10" ht="101.25" hidden="1" customHeight="1">
      <c r="A241" s="230"/>
      <c r="B241" s="464"/>
      <c r="C241" s="467"/>
      <c r="D241" s="49" t="s">
        <v>155</v>
      </c>
      <c r="E241" s="384"/>
      <c r="F241" s="384"/>
      <c r="G241" s="410"/>
      <c r="H241" s="12"/>
    </row>
    <row r="242" spans="1:10" ht="43.5" hidden="1" customHeight="1">
      <c r="A242" s="231" t="s">
        <v>222</v>
      </c>
      <c r="B242" s="455" t="s">
        <v>223</v>
      </c>
      <c r="C242" s="50">
        <v>3110</v>
      </c>
      <c r="D242" s="41">
        <v>0</v>
      </c>
      <c r="E242" s="163" t="s">
        <v>13</v>
      </c>
      <c r="F242" s="404" t="s">
        <v>106</v>
      </c>
      <c r="G242" s="416" t="s">
        <v>59</v>
      </c>
    </row>
    <row r="243" spans="1:10" ht="61.5" hidden="1" customHeight="1">
      <c r="A243" s="230"/>
      <c r="B243" s="456"/>
      <c r="C243" s="50"/>
      <c r="D243" s="48" t="s">
        <v>86</v>
      </c>
      <c r="E243" s="163" t="s">
        <v>109</v>
      </c>
      <c r="F243" s="405"/>
      <c r="G243" s="401"/>
    </row>
    <row r="244" spans="1:10" ht="75.75" hidden="1" customHeight="1">
      <c r="A244" s="198" t="s">
        <v>47</v>
      </c>
      <c r="B244" s="455" t="s">
        <v>46</v>
      </c>
      <c r="C244" s="387">
        <v>3110</v>
      </c>
      <c r="D244" s="41">
        <f>6750000-6750000</f>
        <v>0</v>
      </c>
      <c r="E244" s="404" t="s">
        <v>110</v>
      </c>
      <c r="F244" s="404" t="s">
        <v>106</v>
      </c>
      <c r="G244" s="416" t="s">
        <v>159</v>
      </c>
    </row>
    <row r="245" spans="1:10" ht="97.5" hidden="1" customHeight="1">
      <c r="A245" s="199"/>
      <c r="B245" s="456"/>
      <c r="C245" s="388"/>
      <c r="D245" s="48" t="s">
        <v>155</v>
      </c>
      <c r="E245" s="405"/>
      <c r="F245" s="405"/>
      <c r="G245" s="401"/>
    </row>
    <row r="246" spans="1:10" ht="78.75" hidden="1" customHeight="1">
      <c r="A246" s="231" t="s">
        <v>48</v>
      </c>
      <c r="B246" s="455" t="s">
        <v>49</v>
      </c>
      <c r="C246" s="50">
        <v>3110</v>
      </c>
      <c r="D246" s="41">
        <f>3960000-3960000</f>
        <v>0</v>
      </c>
      <c r="E246" s="165" t="s">
        <v>13</v>
      </c>
      <c r="F246" s="165" t="s">
        <v>33</v>
      </c>
      <c r="G246" s="416" t="s">
        <v>159</v>
      </c>
    </row>
    <row r="247" spans="1:10" ht="93.75" hidden="1" customHeight="1">
      <c r="A247" s="230"/>
      <c r="B247" s="456"/>
      <c r="C247" s="50"/>
      <c r="D247" s="48" t="s">
        <v>156</v>
      </c>
      <c r="E247" s="166" t="s">
        <v>109</v>
      </c>
      <c r="F247" s="166"/>
      <c r="G247" s="401"/>
    </row>
    <row r="248" spans="1:10" ht="27" hidden="1" customHeight="1">
      <c r="A248" s="231" t="s">
        <v>56</v>
      </c>
      <c r="B248" s="455" t="s">
        <v>50</v>
      </c>
      <c r="C248" s="175">
        <v>3110</v>
      </c>
      <c r="D248" s="133">
        <f>6128320.65+2659727.35-8788048</f>
        <v>0</v>
      </c>
      <c r="E248" s="165" t="s">
        <v>13</v>
      </c>
      <c r="F248" s="165" t="s">
        <v>106</v>
      </c>
      <c r="G248" s="416" t="s">
        <v>64</v>
      </c>
    </row>
    <row r="249" spans="1:10" ht="60" hidden="1" customHeight="1">
      <c r="A249" s="230"/>
      <c r="B249" s="456"/>
      <c r="C249" s="176"/>
      <c r="D249" s="48" t="s">
        <v>260</v>
      </c>
      <c r="E249" s="165" t="s">
        <v>109</v>
      </c>
      <c r="F249" s="165"/>
      <c r="G249" s="401"/>
      <c r="H249" s="89"/>
    </row>
    <row r="250" spans="1:10" ht="34.5" hidden="1" customHeight="1">
      <c r="A250" s="231" t="s">
        <v>45</v>
      </c>
      <c r="B250" s="455" t="s">
        <v>58</v>
      </c>
      <c r="C250" s="50">
        <v>3110</v>
      </c>
      <c r="D250" s="77">
        <v>0</v>
      </c>
      <c r="E250" s="171" t="s">
        <v>224</v>
      </c>
      <c r="F250" s="171" t="s">
        <v>33</v>
      </c>
      <c r="G250" s="416" t="s">
        <v>64</v>
      </c>
      <c r="J250" s="89"/>
    </row>
    <row r="251" spans="1:10" ht="43.5" hidden="1" customHeight="1">
      <c r="A251" s="230"/>
      <c r="B251" s="456"/>
      <c r="C251" s="176"/>
      <c r="D251" s="48" t="s">
        <v>250</v>
      </c>
      <c r="E251" s="166"/>
      <c r="F251" s="166"/>
      <c r="G251" s="401"/>
      <c r="H251" s="89"/>
    </row>
    <row r="252" spans="1:10" ht="33.75" hidden="1" customHeight="1">
      <c r="A252" s="231" t="s">
        <v>202</v>
      </c>
      <c r="B252" s="455" t="s">
        <v>200</v>
      </c>
      <c r="C252" s="50">
        <v>3110</v>
      </c>
      <c r="D252" s="72">
        <v>0</v>
      </c>
      <c r="E252" s="165" t="s">
        <v>13</v>
      </c>
      <c r="F252" s="165" t="s">
        <v>107</v>
      </c>
      <c r="G252" s="232" t="s">
        <v>195</v>
      </c>
      <c r="H252" s="89"/>
    </row>
    <row r="253" spans="1:10" ht="43.5" hidden="1" customHeight="1">
      <c r="A253" s="231"/>
      <c r="B253" s="456"/>
      <c r="C253" s="50"/>
      <c r="D253" s="48" t="s">
        <v>201</v>
      </c>
      <c r="E253" s="165"/>
      <c r="F253" s="165"/>
      <c r="G253" s="232"/>
      <c r="H253" s="89"/>
    </row>
    <row r="254" spans="1:10" ht="26.25" hidden="1" customHeight="1">
      <c r="A254" s="511" t="s">
        <v>127</v>
      </c>
      <c r="B254" s="455" t="s">
        <v>119</v>
      </c>
      <c r="C254" s="50">
        <v>3110</v>
      </c>
      <c r="D254" s="77">
        <v>0</v>
      </c>
      <c r="E254" s="171" t="s">
        <v>13</v>
      </c>
      <c r="F254" s="171" t="s">
        <v>31</v>
      </c>
      <c r="G254" s="416" t="s">
        <v>59</v>
      </c>
    </row>
    <row r="255" spans="1:10" ht="39" hidden="1" customHeight="1">
      <c r="A255" s="512"/>
      <c r="B255" s="456"/>
      <c r="C255" s="176"/>
      <c r="D255" s="48" t="s">
        <v>217</v>
      </c>
      <c r="E255" s="166"/>
      <c r="F255" s="166"/>
      <c r="G255" s="401"/>
    </row>
    <row r="256" spans="1:10" ht="26.25" hidden="1" customHeight="1">
      <c r="A256" s="509" t="s">
        <v>219</v>
      </c>
      <c r="B256" s="104" t="s">
        <v>218</v>
      </c>
      <c r="C256" s="433">
        <v>3110</v>
      </c>
      <c r="D256" s="105">
        <v>0</v>
      </c>
      <c r="E256" s="433" t="s">
        <v>224</v>
      </c>
      <c r="F256" s="164" t="s">
        <v>232</v>
      </c>
      <c r="G256" s="233" t="s">
        <v>59</v>
      </c>
    </row>
    <row r="257" spans="1:12" ht="44.25" hidden="1" customHeight="1">
      <c r="A257" s="510"/>
      <c r="B257" s="178"/>
      <c r="C257" s="434"/>
      <c r="D257" s="116" t="s">
        <v>249</v>
      </c>
      <c r="E257" s="434"/>
      <c r="F257" s="117"/>
      <c r="G257" s="234"/>
    </row>
    <row r="258" spans="1:12" ht="37.5" customHeight="1">
      <c r="A258" s="509" t="s">
        <v>376</v>
      </c>
      <c r="B258" s="149" t="s">
        <v>374</v>
      </c>
      <c r="C258" s="433">
        <v>3110</v>
      </c>
      <c r="D258" s="105">
        <f>493000000-346371000</f>
        <v>146629000</v>
      </c>
      <c r="E258" s="433" t="s">
        <v>263</v>
      </c>
      <c r="F258" s="433" t="s">
        <v>33</v>
      </c>
      <c r="G258" s="518" t="s">
        <v>438</v>
      </c>
    </row>
    <row r="259" spans="1:12" ht="57.75" customHeight="1">
      <c r="A259" s="510"/>
      <c r="B259" s="150" t="s">
        <v>375</v>
      </c>
      <c r="C259" s="434"/>
      <c r="D259" s="116" t="s">
        <v>454</v>
      </c>
      <c r="E259" s="434"/>
      <c r="F259" s="434"/>
      <c r="G259" s="519"/>
      <c r="H259" s="89"/>
    </row>
    <row r="260" spans="1:12" ht="34.5" hidden="1" customHeight="1">
      <c r="A260" s="229" t="s">
        <v>105</v>
      </c>
      <c r="B260" s="455" t="s">
        <v>104</v>
      </c>
      <c r="C260" s="42">
        <v>3110</v>
      </c>
      <c r="D260" s="133">
        <v>0</v>
      </c>
      <c r="E260" s="402" t="s">
        <v>190</v>
      </c>
      <c r="F260" s="165" t="s">
        <v>255</v>
      </c>
      <c r="G260" s="416" t="s">
        <v>59</v>
      </c>
    </row>
    <row r="261" spans="1:12" ht="42" hidden="1" customHeight="1">
      <c r="A261" s="230"/>
      <c r="B261" s="456"/>
      <c r="C261" s="42"/>
      <c r="D261" s="16" t="s">
        <v>254</v>
      </c>
      <c r="E261" s="403"/>
      <c r="F261" s="165"/>
      <c r="G261" s="401"/>
    </row>
    <row r="262" spans="1:12" ht="42" hidden="1" customHeight="1">
      <c r="A262" s="201" t="s">
        <v>245</v>
      </c>
      <c r="B262" s="61" t="s">
        <v>233</v>
      </c>
      <c r="C262" s="160">
        <v>3110</v>
      </c>
      <c r="D262" s="129">
        <v>0</v>
      </c>
      <c r="E262" s="453" t="s">
        <v>190</v>
      </c>
      <c r="F262" s="402" t="s">
        <v>255</v>
      </c>
      <c r="G262" s="392" t="s">
        <v>64</v>
      </c>
    </row>
    <row r="263" spans="1:12" ht="42" hidden="1" customHeight="1">
      <c r="A263" s="235"/>
      <c r="B263" s="18"/>
      <c r="C263" s="36"/>
      <c r="D263" s="121" t="s">
        <v>234</v>
      </c>
      <c r="E263" s="454"/>
      <c r="F263" s="403"/>
      <c r="G263" s="393"/>
    </row>
    <row r="264" spans="1:12" ht="42" hidden="1" customHeight="1">
      <c r="A264" s="231" t="s">
        <v>257</v>
      </c>
      <c r="B264" s="61" t="s">
        <v>256</v>
      </c>
      <c r="C264" s="42">
        <v>3110</v>
      </c>
      <c r="D264" s="134">
        <v>0</v>
      </c>
      <c r="E264" s="453" t="s">
        <v>190</v>
      </c>
      <c r="F264" s="165" t="s">
        <v>255</v>
      </c>
      <c r="G264" s="392" t="s">
        <v>59</v>
      </c>
    </row>
    <row r="265" spans="1:12" ht="42" hidden="1" customHeight="1">
      <c r="A265" s="231"/>
      <c r="B265" s="173"/>
      <c r="C265" s="42"/>
      <c r="D265" s="121" t="s">
        <v>258</v>
      </c>
      <c r="E265" s="454"/>
      <c r="F265" s="165"/>
      <c r="G265" s="393"/>
    </row>
    <row r="266" spans="1:12" ht="52.5" hidden="1" customHeight="1">
      <c r="A266" s="198" t="s">
        <v>153</v>
      </c>
      <c r="B266" s="173" t="s">
        <v>152</v>
      </c>
      <c r="C266" s="177">
        <v>3110</v>
      </c>
      <c r="D266" s="41">
        <v>0</v>
      </c>
      <c r="E266" s="157" t="s">
        <v>173</v>
      </c>
      <c r="F266" s="165" t="s">
        <v>121</v>
      </c>
      <c r="G266" s="416" t="s">
        <v>59</v>
      </c>
    </row>
    <row r="267" spans="1:12" ht="42" hidden="1" customHeight="1">
      <c r="A267" s="199"/>
      <c r="B267" s="173"/>
      <c r="C267" s="42"/>
      <c r="D267" s="16" t="s">
        <v>154</v>
      </c>
      <c r="E267" s="157"/>
      <c r="F267" s="165"/>
      <c r="G267" s="401"/>
    </row>
    <row r="268" spans="1:12" ht="70.5" hidden="1" customHeight="1">
      <c r="A268" s="445" t="s">
        <v>57</v>
      </c>
      <c r="B268" s="13" t="s">
        <v>44</v>
      </c>
      <c r="C268" s="460">
        <v>3110</v>
      </c>
      <c r="D268" s="43">
        <f>12915000-12915000</f>
        <v>0</v>
      </c>
      <c r="E268" s="402" t="s">
        <v>108</v>
      </c>
      <c r="F268" s="404" t="s">
        <v>33</v>
      </c>
      <c r="G268" s="431" t="s">
        <v>159</v>
      </c>
    </row>
    <row r="269" spans="1:12" ht="107.25" hidden="1" customHeight="1">
      <c r="A269" s="446"/>
      <c r="B269" s="44"/>
      <c r="C269" s="461"/>
      <c r="D269" s="54" t="s">
        <v>157</v>
      </c>
      <c r="E269" s="403"/>
      <c r="F269" s="405"/>
      <c r="G269" s="432"/>
    </row>
    <row r="270" spans="1:12" ht="40.5" hidden="1" customHeight="1">
      <c r="A270" s="445" t="s">
        <v>139</v>
      </c>
      <c r="B270" s="82" t="s">
        <v>140</v>
      </c>
      <c r="C270" s="460">
        <v>3110</v>
      </c>
      <c r="D270" s="43">
        <v>0</v>
      </c>
      <c r="E270" s="402" t="s">
        <v>123</v>
      </c>
      <c r="F270" s="404" t="s">
        <v>122</v>
      </c>
      <c r="G270" s="202" t="s">
        <v>120</v>
      </c>
      <c r="L270" s="76"/>
    </row>
    <row r="271" spans="1:12" ht="24" hidden="1">
      <c r="A271" s="446"/>
      <c r="B271" s="14"/>
      <c r="C271" s="461"/>
      <c r="D271" s="54" t="s">
        <v>125</v>
      </c>
      <c r="E271" s="403"/>
      <c r="F271" s="405"/>
      <c r="G271" s="203"/>
    </row>
    <row r="272" spans="1:12" ht="40.5" hidden="1" customHeight="1">
      <c r="A272" s="445" t="s">
        <v>253</v>
      </c>
      <c r="B272" s="504" t="s">
        <v>138</v>
      </c>
      <c r="C272" s="460">
        <v>3110</v>
      </c>
      <c r="D272" s="119">
        <v>0</v>
      </c>
      <c r="E272" s="402" t="s">
        <v>123</v>
      </c>
      <c r="F272" s="404" t="s">
        <v>107</v>
      </c>
      <c r="G272" s="202" t="s">
        <v>120</v>
      </c>
      <c r="L272" s="76"/>
    </row>
    <row r="273" spans="1:13" ht="40.5" hidden="1" customHeight="1">
      <c r="A273" s="446"/>
      <c r="B273" s="505"/>
      <c r="C273" s="461"/>
      <c r="D273" s="54" t="s">
        <v>225</v>
      </c>
      <c r="E273" s="403"/>
      <c r="F273" s="405"/>
      <c r="G273" s="203"/>
    </row>
    <row r="274" spans="1:13" ht="40.5" hidden="1" customHeight="1">
      <c r="A274" s="445" t="s">
        <v>141</v>
      </c>
      <c r="B274" s="455" t="s">
        <v>104</v>
      </c>
      <c r="C274" s="460">
        <v>3110</v>
      </c>
      <c r="D274" s="43">
        <v>0</v>
      </c>
      <c r="E274" s="402" t="s">
        <v>126</v>
      </c>
      <c r="F274" s="404" t="s">
        <v>122</v>
      </c>
      <c r="G274" s="202" t="s">
        <v>120</v>
      </c>
      <c r="L274" s="76"/>
    </row>
    <row r="275" spans="1:13" ht="17.25" hidden="1" customHeight="1">
      <c r="A275" s="446"/>
      <c r="B275" s="456"/>
      <c r="C275" s="461"/>
      <c r="D275" s="54" t="s">
        <v>150</v>
      </c>
      <c r="E275" s="403"/>
      <c r="F275" s="405"/>
      <c r="G275" s="220"/>
    </row>
    <row r="276" spans="1:13" ht="27.75" customHeight="1">
      <c r="A276" s="190" t="s">
        <v>14</v>
      </c>
      <c r="B276" s="10"/>
      <c r="C276" s="8"/>
      <c r="D276" s="9">
        <f>D230+D234+D238+D242+D248+D250+D252+D254+D256+D258+D260+D266+D270+D272+D274+D262+D264</f>
        <v>146629000</v>
      </c>
      <c r="E276" s="8"/>
      <c r="F276" s="8"/>
      <c r="G276" s="191"/>
      <c r="H276" s="57"/>
      <c r="I276" s="55"/>
      <c r="J276" s="12"/>
      <c r="K276" s="106"/>
      <c r="L276" s="80"/>
      <c r="M276" s="81"/>
    </row>
    <row r="277" spans="1:13" ht="85.5" hidden="1" customHeight="1">
      <c r="A277" s="198" t="s">
        <v>75</v>
      </c>
      <c r="B277" s="17" t="s">
        <v>87</v>
      </c>
      <c r="C277" s="506">
        <v>3122</v>
      </c>
      <c r="D277" s="60">
        <f>1300000-1300000</f>
        <v>0</v>
      </c>
      <c r="E277" s="402" t="s">
        <v>83</v>
      </c>
      <c r="F277" s="508" t="s">
        <v>31</v>
      </c>
      <c r="G277" s="447" t="s">
        <v>158</v>
      </c>
      <c r="J277" s="90"/>
      <c r="K277" s="12"/>
    </row>
    <row r="278" spans="1:13" ht="95.25" hidden="1" customHeight="1">
      <c r="A278" s="199"/>
      <c r="B278" s="40"/>
      <c r="C278" s="507"/>
      <c r="D278" s="56" t="s">
        <v>160</v>
      </c>
      <c r="E278" s="403"/>
      <c r="F278" s="467"/>
      <c r="G278" s="448"/>
    </row>
    <row r="279" spans="1:13" ht="88.5" hidden="1" customHeight="1">
      <c r="A279" s="213" t="s">
        <v>74</v>
      </c>
      <c r="B279" s="17" t="s">
        <v>89</v>
      </c>
      <c r="C279" s="42">
        <v>3122</v>
      </c>
      <c r="D279" s="60">
        <f>20650000-20650000</f>
        <v>0</v>
      </c>
      <c r="E279" s="402" t="s">
        <v>13</v>
      </c>
      <c r="F279" s="174" t="s">
        <v>31</v>
      </c>
      <c r="G279" s="431" t="s">
        <v>158</v>
      </c>
    </row>
    <row r="280" spans="1:13" ht="82.5" hidden="1" customHeight="1">
      <c r="A280" s="236"/>
      <c r="B280" s="23"/>
      <c r="C280" s="42"/>
      <c r="D280" s="1" t="s">
        <v>160</v>
      </c>
      <c r="E280" s="403"/>
      <c r="F280" s="174"/>
      <c r="G280" s="432"/>
    </row>
    <row r="281" spans="1:13" ht="65.25" hidden="1" customHeight="1">
      <c r="A281" s="198" t="s">
        <v>76</v>
      </c>
      <c r="B281" s="17" t="s">
        <v>84</v>
      </c>
      <c r="C281" s="443">
        <v>3122</v>
      </c>
      <c r="D281" s="60">
        <f>2590000-150000-2440000</f>
        <v>0</v>
      </c>
      <c r="E281" s="402" t="s">
        <v>13</v>
      </c>
      <c r="F281" s="402" t="s">
        <v>31</v>
      </c>
      <c r="G281" s="431" t="s">
        <v>227</v>
      </c>
      <c r="K281" s="90"/>
      <c r="L281" s="12"/>
    </row>
    <row r="282" spans="1:13" ht="27.75" hidden="1" customHeight="1">
      <c r="A282" s="199"/>
      <c r="B282" s="39"/>
      <c r="C282" s="444"/>
      <c r="D282" s="56" t="s">
        <v>226</v>
      </c>
      <c r="E282" s="403"/>
      <c r="F282" s="403"/>
      <c r="G282" s="432"/>
    </row>
    <row r="283" spans="1:13" ht="93.75" hidden="1" customHeight="1">
      <c r="A283" s="198" t="s">
        <v>77</v>
      </c>
      <c r="B283" s="17" t="s">
        <v>85</v>
      </c>
      <c r="C283" s="443">
        <v>3122</v>
      </c>
      <c r="D283" s="60">
        <f>850000-850000</f>
        <v>0</v>
      </c>
      <c r="E283" s="402" t="s">
        <v>83</v>
      </c>
      <c r="F283" s="402" t="s">
        <v>31</v>
      </c>
      <c r="G283" s="431" t="s">
        <v>161</v>
      </c>
    </row>
    <row r="284" spans="1:13" ht="81" hidden="1" customHeight="1">
      <c r="A284" s="199"/>
      <c r="B284" s="18"/>
      <c r="C284" s="444"/>
      <c r="D284" s="56" t="s">
        <v>160</v>
      </c>
      <c r="E284" s="403"/>
      <c r="F284" s="403"/>
      <c r="G284" s="432"/>
    </row>
    <row r="285" spans="1:13" ht="63.75" hidden="1">
      <c r="A285" s="198" t="s">
        <v>79</v>
      </c>
      <c r="B285" s="17" t="s">
        <v>111</v>
      </c>
      <c r="C285" s="443">
        <v>3122</v>
      </c>
      <c r="D285" s="60">
        <f>27000-27000</f>
        <v>0</v>
      </c>
      <c r="E285" s="402" t="s">
        <v>88</v>
      </c>
      <c r="F285" s="402" t="s">
        <v>31</v>
      </c>
      <c r="G285" s="431" t="s">
        <v>229</v>
      </c>
    </row>
    <row r="286" spans="1:13" ht="27" hidden="1" customHeight="1">
      <c r="A286" s="199"/>
      <c r="B286" s="39"/>
      <c r="C286" s="444"/>
      <c r="D286" s="56" t="s">
        <v>228</v>
      </c>
      <c r="E286" s="403"/>
      <c r="F286" s="403"/>
      <c r="G286" s="432"/>
    </row>
    <row r="287" spans="1:13" ht="75" hidden="1" customHeight="1">
      <c r="A287" s="198" t="s">
        <v>78</v>
      </c>
      <c r="B287" s="17" t="s">
        <v>80</v>
      </c>
      <c r="C287" s="443">
        <v>3122</v>
      </c>
      <c r="D287" s="60">
        <f>67500-67500</f>
        <v>0</v>
      </c>
      <c r="E287" s="402" t="s">
        <v>88</v>
      </c>
      <c r="F287" s="402" t="s">
        <v>31</v>
      </c>
      <c r="G287" s="431" t="s">
        <v>229</v>
      </c>
    </row>
    <row r="288" spans="1:13" ht="26.25" hidden="1" customHeight="1">
      <c r="A288" s="215"/>
      <c r="B288" s="39"/>
      <c r="C288" s="444"/>
      <c r="D288" s="56" t="s">
        <v>230</v>
      </c>
      <c r="E288" s="403"/>
      <c r="F288" s="403"/>
      <c r="G288" s="432"/>
    </row>
    <row r="289" spans="1:11" ht="55.5" hidden="1" customHeight="1">
      <c r="A289" s="198" t="s">
        <v>81</v>
      </c>
      <c r="B289" s="17" t="s">
        <v>82</v>
      </c>
      <c r="C289" s="443">
        <v>3122</v>
      </c>
      <c r="D289" s="60">
        <f>15500-15500</f>
        <v>0</v>
      </c>
      <c r="E289" s="402" t="s">
        <v>168</v>
      </c>
      <c r="F289" s="402" t="s">
        <v>121</v>
      </c>
      <c r="G289" s="431" t="s">
        <v>229</v>
      </c>
    </row>
    <row r="290" spans="1:11" ht="30.75" hidden="1" customHeight="1">
      <c r="A290" s="215"/>
      <c r="B290" s="39"/>
      <c r="C290" s="444"/>
      <c r="D290" s="56" t="s">
        <v>231</v>
      </c>
      <c r="E290" s="403"/>
      <c r="F290" s="403"/>
      <c r="G290" s="432"/>
    </row>
    <row r="291" spans="1:11" ht="35.25" hidden="1" customHeight="1">
      <c r="A291" s="204" t="s">
        <v>63</v>
      </c>
      <c r="B291" s="38"/>
      <c r="C291" s="37"/>
      <c r="D291" s="32">
        <f>D277+D279+D281+D283+D285+D287+D289</f>
        <v>0</v>
      </c>
      <c r="E291" s="37"/>
      <c r="F291" s="37"/>
      <c r="G291" s="237"/>
      <c r="H291" s="120"/>
      <c r="I291" s="55"/>
      <c r="K291" s="12"/>
    </row>
    <row r="292" spans="1:11" ht="37.5" customHeight="1">
      <c r="A292" s="439" t="s">
        <v>379</v>
      </c>
      <c r="B292" s="34" t="s">
        <v>377</v>
      </c>
      <c r="C292" s="437">
        <v>3132</v>
      </c>
      <c r="D292" s="60">
        <f>123700000-37602400</f>
        <v>86097600</v>
      </c>
      <c r="E292" s="433" t="s">
        <v>263</v>
      </c>
      <c r="F292" s="435" t="s">
        <v>33</v>
      </c>
      <c r="G292" s="431" t="s">
        <v>439</v>
      </c>
      <c r="H292" s="58"/>
      <c r="I292" s="55"/>
      <c r="K292" s="12"/>
    </row>
    <row r="293" spans="1:11" ht="54" customHeight="1">
      <c r="A293" s="440"/>
      <c r="B293" s="35" t="s">
        <v>378</v>
      </c>
      <c r="C293" s="438"/>
      <c r="D293" s="56" t="s">
        <v>453</v>
      </c>
      <c r="E293" s="434"/>
      <c r="F293" s="436"/>
      <c r="G293" s="432"/>
      <c r="H293" s="93"/>
      <c r="I293" s="55"/>
      <c r="K293" s="12"/>
    </row>
    <row r="294" spans="1:11" ht="54" customHeight="1">
      <c r="A294" s="367" t="s">
        <v>310</v>
      </c>
      <c r="B294" s="372"/>
      <c r="C294" s="368"/>
      <c r="D294" s="369">
        <f>D292</f>
        <v>86097600</v>
      </c>
      <c r="E294" s="368"/>
      <c r="F294" s="368"/>
      <c r="G294" s="371"/>
      <c r="H294" s="93"/>
      <c r="I294" s="55"/>
      <c r="K294" s="12"/>
    </row>
    <row r="295" spans="1:11" s="365" customFormat="1" ht="54" customHeight="1">
      <c r="A295" s="439" t="s">
        <v>443</v>
      </c>
      <c r="B295" s="34" t="s">
        <v>451</v>
      </c>
      <c r="C295" s="437">
        <v>3142</v>
      </c>
      <c r="D295" s="370">
        <v>120970000</v>
      </c>
      <c r="E295" s="433" t="s">
        <v>13</v>
      </c>
      <c r="F295" s="435" t="s">
        <v>122</v>
      </c>
      <c r="G295" s="431" t="s">
        <v>447</v>
      </c>
      <c r="H295" s="363"/>
      <c r="I295" s="364"/>
      <c r="K295" s="366"/>
    </row>
    <row r="296" spans="1:11" s="365" customFormat="1" ht="42" customHeight="1">
      <c r="A296" s="440"/>
      <c r="B296" s="35" t="s">
        <v>452</v>
      </c>
      <c r="C296" s="438"/>
      <c r="D296" s="375" t="s">
        <v>460</v>
      </c>
      <c r="E296" s="434"/>
      <c r="F296" s="436"/>
      <c r="G296" s="432"/>
      <c r="H296" s="363"/>
      <c r="I296" s="364"/>
      <c r="K296" s="366"/>
    </row>
    <row r="297" spans="1:11" ht="54.75" customHeight="1">
      <c r="A297" s="439" t="s">
        <v>446</v>
      </c>
      <c r="B297" s="34" t="s">
        <v>451</v>
      </c>
      <c r="C297" s="437">
        <v>3142</v>
      </c>
      <c r="D297" s="370">
        <v>107497482</v>
      </c>
      <c r="E297" s="433" t="s">
        <v>123</v>
      </c>
      <c r="F297" s="435" t="s">
        <v>122</v>
      </c>
      <c r="G297" s="431" t="s">
        <v>447</v>
      </c>
      <c r="H297" s="58"/>
      <c r="I297" s="55"/>
      <c r="K297" s="12"/>
    </row>
    <row r="298" spans="1:11" ht="71.25" customHeight="1">
      <c r="A298" s="440"/>
      <c r="B298" s="35" t="s">
        <v>452</v>
      </c>
      <c r="C298" s="438"/>
      <c r="D298" s="375" t="s">
        <v>473</v>
      </c>
      <c r="E298" s="434"/>
      <c r="F298" s="436"/>
      <c r="G298" s="432"/>
      <c r="H298" s="58"/>
      <c r="I298" s="55"/>
      <c r="K298" s="12"/>
    </row>
    <row r="299" spans="1:11" ht="46.5" customHeight="1">
      <c r="A299" s="439" t="s">
        <v>458</v>
      </c>
      <c r="B299" s="362" t="s">
        <v>455</v>
      </c>
      <c r="C299" s="437">
        <v>3142</v>
      </c>
      <c r="D299" s="370">
        <v>2069756</v>
      </c>
      <c r="E299" s="433" t="s">
        <v>123</v>
      </c>
      <c r="F299" s="435" t="s">
        <v>122</v>
      </c>
      <c r="G299" s="431" t="s">
        <v>447</v>
      </c>
      <c r="H299" s="58"/>
      <c r="I299" s="55"/>
      <c r="K299" s="12"/>
    </row>
    <row r="300" spans="1:11" ht="71.25" customHeight="1">
      <c r="A300" s="440"/>
      <c r="B300" s="362" t="s">
        <v>456</v>
      </c>
      <c r="C300" s="438"/>
      <c r="D300" s="376" t="s">
        <v>471</v>
      </c>
      <c r="E300" s="434"/>
      <c r="F300" s="436"/>
      <c r="G300" s="432"/>
      <c r="H300" s="58"/>
      <c r="I300" s="55"/>
      <c r="K300" s="12"/>
    </row>
    <row r="301" spans="1:11" ht="35.25" customHeight="1">
      <c r="A301" s="439" t="s">
        <v>450</v>
      </c>
      <c r="B301" s="362" t="s">
        <v>457</v>
      </c>
      <c r="C301" s="437">
        <v>3142</v>
      </c>
      <c r="D301" s="370">
        <v>260832</v>
      </c>
      <c r="E301" s="433" t="s">
        <v>88</v>
      </c>
      <c r="F301" s="435" t="s">
        <v>122</v>
      </c>
      <c r="G301" s="431" t="s">
        <v>447</v>
      </c>
      <c r="H301" s="58"/>
      <c r="I301" s="55"/>
      <c r="K301" s="12"/>
    </row>
    <row r="302" spans="1:11" ht="71.25" customHeight="1">
      <c r="A302" s="440"/>
      <c r="B302" s="362" t="s">
        <v>459</v>
      </c>
      <c r="C302" s="438"/>
      <c r="D302" s="376" t="s">
        <v>472</v>
      </c>
      <c r="E302" s="434"/>
      <c r="F302" s="436"/>
      <c r="G302" s="432"/>
      <c r="H302" s="58"/>
      <c r="I302" s="55"/>
      <c r="K302" s="12"/>
    </row>
    <row r="303" spans="1:11" ht="35.25" customHeight="1">
      <c r="A303" s="439" t="s">
        <v>448</v>
      </c>
      <c r="B303" s="34" t="s">
        <v>444</v>
      </c>
      <c r="C303" s="437">
        <v>3142</v>
      </c>
      <c r="D303" s="370">
        <v>49500000</v>
      </c>
      <c r="E303" s="433" t="s">
        <v>13</v>
      </c>
      <c r="F303" s="435" t="s">
        <v>122</v>
      </c>
      <c r="G303" s="431" t="s">
        <v>447</v>
      </c>
      <c r="H303" s="58"/>
      <c r="I303" s="55"/>
      <c r="K303" s="12"/>
    </row>
    <row r="304" spans="1:11" ht="35.25" customHeight="1">
      <c r="A304" s="440"/>
      <c r="B304" s="35" t="s">
        <v>445</v>
      </c>
      <c r="C304" s="438"/>
      <c r="D304" s="376" t="s">
        <v>461</v>
      </c>
      <c r="E304" s="434"/>
      <c r="F304" s="436"/>
      <c r="G304" s="432"/>
      <c r="H304" s="58"/>
      <c r="I304" s="55"/>
      <c r="K304" s="12"/>
    </row>
    <row r="305" spans="1:11" ht="54" customHeight="1">
      <c r="A305" s="367" t="s">
        <v>449</v>
      </c>
      <c r="B305" s="372"/>
      <c r="C305" s="368"/>
      <c r="D305" s="369" t="s">
        <v>72</v>
      </c>
      <c r="E305" s="368"/>
      <c r="F305" s="368"/>
      <c r="G305" s="371"/>
      <c r="H305" s="93"/>
      <c r="I305" s="55"/>
      <c r="K305" s="12"/>
    </row>
    <row r="306" spans="1:11" ht="35.25" customHeight="1">
      <c r="A306" s="377" t="s">
        <v>474</v>
      </c>
      <c r="B306" t="s">
        <v>475</v>
      </c>
      <c r="C306" s="374"/>
      <c r="D306" s="374"/>
      <c r="E306" s="374"/>
      <c r="F306" s="374"/>
      <c r="G306" s="374"/>
      <c r="H306" s="58"/>
      <c r="I306" s="55"/>
      <c r="K306" s="12"/>
    </row>
    <row r="307" spans="1:11" ht="35.25" customHeight="1">
      <c r="A307" t="s">
        <v>467</v>
      </c>
      <c r="B307" s="373"/>
      <c r="C307" s="374"/>
      <c r="D307" s="374"/>
      <c r="E307" s="374" t="s">
        <v>468</v>
      </c>
      <c r="F307" s="374"/>
      <c r="G307" s="374"/>
      <c r="H307" s="58"/>
      <c r="I307" s="55"/>
      <c r="K307" s="12"/>
    </row>
    <row r="308" spans="1:11" ht="35.25" customHeight="1">
      <c r="B308" s="373"/>
      <c r="C308" s="374"/>
      <c r="D308" s="374"/>
      <c r="E308" s="374"/>
      <c r="F308" s="374"/>
      <c r="G308" s="374"/>
      <c r="H308" s="58"/>
      <c r="I308" s="55"/>
      <c r="K308" s="12"/>
    </row>
    <row r="309" spans="1:11" ht="35.25" customHeight="1">
      <c r="A309" t="s">
        <v>469</v>
      </c>
      <c r="B309" s="373"/>
      <c r="C309" s="374"/>
      <c r="D309" s="374"/>
      <c r="E309" s="374" t="s">
        <v>470</v>
      </c>
      <c r="F309" s="374"/>
      <c r="G309" s="374"/>
      <c r="H309" s="58"/>
      <c r="I309" s="55"/>
      <c r="K309" s="12"/>
    </row>
  </sheetData>
  <mergeCells count="403">
    <mergeCell ref="A303:A304"/>
    <mergeCell ref="C303:C304"/>
    <mergeCell ref="E303:E304"/>
    <mergeCell ref="F303:F304"/>
    <mergeCell ref="G303:G304"/>
    <mergeCell ref="C299:C300"/>
    <mergeCell ref="E299:E300"/>
    <mergeCell ref="F299:F300"/>
    <mergeCell ref="F301:F302"/>
    <mergeCell ref="E301:E302"/>
    <mergeCell ref="A299:A300"/>
    <mergeCell ref="A301:A302"/>
    <mergeCell ref="C301:C302"/>
    <mergeCell ref="G299:G300"/>
    <mergeCell ref="G301:G302"/>
    <mergeCell ref="A295:A296"/>
    <mergeCell ref="C295:C296"/>
    <mergeCell ref="E295:E296"/>
    <mergeCell ref="F295:F296"/>
    <mergeCell ref="G295:G296"/>
    <mergeCell ref="C297:C298"/>
    <mergeCell ref="A297:A298"/>
    <mergeCell ref="E297:E298"/>
    <mergeCell ref="F297:F298"/>
    <mergeCell ref="G297:G298"/>
    <mergeCell ref="A206:A207"/>
    <mergeCell ref="A218:A219"/>
    <mergeCell ref="C218:C219"/>
    <mergeCell ref="A176:A177"/>
    <mergeCell ref="C38:C43"/>
    <mergeCell ref="E38:E45"/>
    <mergeCell ref="F38:F45"/>
    <mergeCell ref="G38:G45"/>
    <mergeCell ref="A40:A41"/>
    <mergeCell ref="A42:A43"/>
    <mergeCell ref="A44:A45"/>
    <mergeCell ref="B88:B89"/>
    <mergeCell ref="A90:A91"/>
    <mergeCell ref="C61:C62"/>
    <mergeCell ref="B64:B65"/>
    <mergeCell ref="A38:A39"/>
    <mergeCell ref="B38:B43"/>
    <mergeCell ref="A71:A72"/>
    <mergeCell ref="B66:B67"/>
    <mergeCell ref="G124:G125"/>
    <mergeCell ref="G80:G81"/>
    <mergeCell ref="F112:F113"/>
    <mergeCell ref="F114:F115"/>
    <mergeCell ref="A69:A70"/>
    <mergeCell ref="A168:A169"/>
    <mergeCell ref="A140:A141"/>
    <mergeCell ref="A96:A97"/>
    <mergeCell ref="A106:A107"/>
    <mergeCell ref="A120:A121"/>
    <mergeCell ref="A116:A117"/>
    <mergeCell ref="C114:C115"/>
    <mergeCell ref="E88:E89"/>
    <mergeCell ref="E86:E87"/>
    <mergeCell ref="A130:A131"/>
    <mergeCell ref="A154:A155"/>
    <mergeCell ref="C142:C143"/>
    <mergeCell ref="B142:B143"/>
    <mergeCell ref="E154:E155"/>
    <mergeCell ref="B154:B155"/>
    <mergeCell ref="A138:A139"/>
    <mergeCell ref="A144:A145"/>
    <mergeCell ref="A156:A157"/>
    <mergeCell ref="F146:F147"/>
    <mergeCell ref="G196:G197"/>
    <mergeCell ref="G192:G193"/>
    <mergeCell ref="G102:G103"/>
    <mergeCell ref="A12:A13"/>
    <mergeCell ref="A18:A19"/>
    <mergeCell ref="A21:A22"/>
    <mergeCell ref="A23:A24"/>
    <mergeCell ref="A25:A26"/>
    <mergeCell ref="A27:A28"/>
    <mergeCell ref="A36:A37"/>
    <mergeCell ref="A52:A53"/>
    <mergeCell ref="A61:A62"/>
    <mergeCell ref="A50:A51"/>
    <mergeCell ref="C25:C26"/>
    <mergeCell ref="C27:C28"/>
    <mergeCell ref="B46:B47"/>
    <mergeCell ref="B56:B57"/>
    <mergeCell ref="B14:B19"/>
    <mergeCell ref="B8:B13"/>
    <mergeCell ref="A174:A175"/>
    <mergeCell ref="C80:C81"/>
    <mergeCell ref="E100:E101"/>
    <mergeCell ref="E108:E109"/>
    <mergeCell ref="F174:F175"/>
    <mergeCell ref="G186:G187"/>
    <mergeCell ref="G188:G189"/>
    <mergeCell ref="G174:G175"/>
    <mergeCell ref="B30:B35"/>
    <mergeCell ref="C30:C35"/>
    <mergeCell ref="E30:E37"/>
    <mergeCell ref="F30:F37"/>
    <mergeCell ref="G212:G213"/>
    <mergeCell ref="E208:E209"/>
    <mergeCell ref="G208:G209"/>
    <mergeCell ref="E202:E203"/>
    <mergeCell ref="G202:G203"/>
    <mergeCell ref="E142:E143"/>
    <mergeCell ref="G168:G169"/>
    <mergeCell ref="G144:G145"/>
    <mergeCell ref="F172:F173"/>
    <mergeCell ref="G146:G147"/>
    <mergeCell ref="G148:G149"/>
    <mergeCell ref="G150:G151"/>
    <mergeCell ref="G152:G153"/>
    <mergeCell ref="F158:F159"/>
    <mergeCell ref="F156:F157"/>
    <mergeCell ref="F144:F145"/>
    <mergeCell ref="G128:G129"/>
    <mergeCell ref="G112:G113"/>
    <mergeCell ref="E136:E137"/>
    <mergeCell ref="F138:F139"/>
    <mergeCell ref="F142:F143"/>
    <mergeCell ref="G140:G141"/>
    <mergeCell ref="G136:G137"/>
    <mergeCell ref="G114:G115"/>
    <mergeCell ref="G110:G111"/>
    <mergeCell ref="E134:E135"/>
    <mergeCell ref="E138:E139"/>
    <mergeCell ref="E287:E288"/>
    <mergeCell ref="G281:G282"/>
    <mergeCell ref="G285:G286"/>
    <mergeCell ref="G287:G288"/>
    <mergeCell ref="B274:B275"/>
    <mergeCell ref="C287:C288"/>
    <mergeCell ref="F223:F224"/>
    <mergeCell ref="E176:E177"/>
    <mergeCell ref="E192:E193"/>
    <mergeCell ref="F218:F219"/>
    <mergeCell ref="E178:E179"/>
    <mergeCell ref="B246:B247"/>
    <mergeCell ref="C256:C257"/>
    <mergeCell ref="E256:E257"/>
    <mergeCell ref="E216:E217"/>
    <mergeCell ref="C180:C181"/>
    <mergeCell ref="E182:E183"/>
    <mergeCell ref="C258:C259"/>
    <mergeCell ref="E264:E265"/>
    <mergeCell ref="E206:E207"/>
    <mergeCell ref="E190:E191"/>
    <mergeCell ref="E204:E205"/>
    <mergeCell ref="G204:G205"/>
    <mergeCell ref="G258:G259"/>
    <mergeCell ref="A220:A221"/>
    <mergeCell ref="E218:E219"/>
    <mergeCell ref="B250:B251"/>
    <mergeCell ref="E223:E224"/>
    <mergeCell ref="B252:B253"/>
    <mergeCell ref="B254:B255"/>
    <mergeCell ref="G242:G243"/>
    <mergeCell ref="F80:F81"/>
    <mergeCell ref="F116:F117"/>
    <mergeCell ref="A92:A93"/>
    <mergeCell ref="A86:A87"/>
    <mergeCell ref="F96:F97"/>
    <mergeCell ref="F130:F131"/>
    <mergeCell ref="E104:E105"/>
    <mergeCell ref="E112:E113"/>
    <mergeCell ref="F110:F111"/>
    <mergeCell ref="E114:E115"/>
    <mergeCell ref="E110:E111"/>
    <mergeCell ref="F124:F125"/>
    <mergeCell ref="E116:E117"/>
    <mergeCell ref="F126:F127"/>
    <mergeCell ref="F128:F129"/>
    <mergeCell ref="F100:F101"/>
    <mergeCell ref="E106:E107"/>
    <mergeCell ref="A258:A259"/>
    <mergeCell ref="B248:B249"/>
    <mergeCell ref="E244:E245"/>
    <mergeCell ref="E258:E259"/>
    <mergeCell ref="A256:A257"/>
    <mergeCell ref="C226:C241"/>
    <mergeCell ref="A226:A227"/>
    <mergeCell ref="C244:C245"/>
    <mergeCell ref="B242:B243"/>
    <mergeCell ref="B244:B245"/>
    <mergeCell ref="A254:A255"/>
    <mergeCell ref="E226:E241"/>
    <mergeCell ref="A272:A273"/>
    <mergeCell ref="C285:C286"/>
    <mergeCell ref="F285:F286"/>
    <mergeCell ref="F281:F282"/>
    <mergeCell ref="A274:A275"/>
    <mergeCell ref="C274:C275"/>
    <mergeCell ref="B272:B273"/>
    <mergeCell ref="C277:C278"/>
    <mergeCell ref="C270:C271"/>
    <mergeCell ref="C283:C284"/>
    <mergeCell ref="F274:F275"/>
    <mergeCell ref="E277:E278"/>
    <mergeCell ref="F283:F284"/>
    <mergeCell ref="E283:E284"/>
    <mergeCell ref="F277:F278"/>
    <mergeCell ref="C272:C273"/>
    <mergeCell ref="F272:F273"/>
    <mergeCell ref="E272:E273"/>
    <mergeCell ref="E270:E271"/>
    <mergeCell ref="F270:F271"/>
    <mergeCell ref="A270:A271"/>
    <mergeCell ref="A76:A77"/>
    <mergeCell ref="A126:A127"/>
    <mergeCell ref="A84:A85"/>
    <mergeCell ref="E80:E81"/>
    <mergeCell ref="F84:F85"/>
    <mergeCell ref="C112:C113"/>
    <mergeCell ref="C104:C105"/>
    <mergeCell ref="E122:E123"/>
    <mergeCell ref="C98:C99"/>
    <mergeCell ref="C100:C101"/>
    <mergeCell ref="E96:E97"/>
    <mergeCell ref="C96:C97"/>
    <mergeCell ref="C110:C111"/>
    <mergeCell ref="A122:A123"/>
    <mergeCell ref="B90:B91"/>
    <mergeCell ref="C90:C91"/>
    <mergeCell ref="A124:A125"/>
    <mergeCell ref="F104:F105"/>
    <mergeCell ref="A108:A109"/>
    <mergeCell ref="A118:A119"/>
    <mergeCell ref="A98:A99"/>
    <mergeCell ref="B112:B113"/>
    <mergeCell ref="A1:G1"/>
    <mergeCell ref="A3:G3"/>
    <mergeCell ref="A5:G5"/>
    <mergeCell ref="B4:E4"/>
    <mergeCell ref="C21:C22"/>
    <mergeCell ref="F61:F62"/>
    <mergeCell ref="F21:F22"/>
    <mergeCell ref="F23:F24"/>
    <mergeCell ref="E61:E62"/>
    <mergeCell ref="G21:G22"/>
    <mergeCell ref="E23:E24"/>
    <mergeCell ref="A30:A31"/>
    <mergeCell ref="A32:A33"/>
    <mergeCell ref="A34:A35"/>
    <mergeCell ref="A46:A47"/>
    <mergeCell ref="A48:A49"/>
    <mergeCell ref="G23:G24"/>
    <mergeCell ref="A2:F2"/>
    <mergeCell ref="C23:C24"/>
    <mergeCell ref="A56:A57"/>
    <mergeCell ref="C56:C57"/>
    <mergeCell ref="E56:E57"/>
    <mergeCell ref="F56:F57"/>
    <mergeCell ref="E46:E53"/>
    <mergeCell ref="B172:B173"/>
    <mergeCell ref="E172:E173"/>
    <mergeCell ref="B140:B141"/>
    <mergeCell ref="C140:C141"/>
    <mergeCell ref="E148:E149"/>
    <mergeCell ref="E150:E151"/>
    <mergeCell ref="E146:E147"/>
    <mergeCell ref="E140:E141"/>
    <mergeCell ref="E168:E169"/>
    <mergeCell ref="B156:B157"/>
    <mergeCell ref="E144:E145"/>
    <mergeCell ref="B144:B145"/>
    <mergeCell ref="C144:C145"/>
    <mergeCell ref="E156:E157"/>
    <mergeCell ref="E262:E263"/>
    <mergeCell ref="B260:B261"/>
    <mergeCell ref="E212:E213"/>
    <mergeCell ref="E214:E215"/>
    <mergeCell ref="C176:C177"/>
    <mergeCell ref="F262:F263"/>
    <mergeCell ref="E268:E269"/>
    <mergeCell ref="E194:E195"/>
    <mergeCell ref="E260:E261"/>
    <mergeCell ref="C268:C269"/>
    <mergeCell ref="E180:E181"/>
    <mergeCell ref="C220:C221"/>
    <mergeCell ref="E220:E221"/>
    <mergeCell ref="E198:E199"/>
    <mergeCell ref="E200:E201"/>
    <mergeCell ref="E210:E211"/>
    <mergeCell ref="E184:E185"/>
    <mergeCell ref="B226:B241"/>
    <mergeCell ref="F244:F245"/>
    <mergeCell ref="F226:F241"/>
    <mergeCell ref="E196:E197"/>
    <mergeCell ref="C208:C209"/>
    <mergeCell ref="G292:G293"/>
    <mergeCell ref="E292:E293"/>
    <mergeCell ref="F292:F293"/>
    <mergeCell ref="C292:C293"/>
    <mergeCell ref="A292:A293"/>
    <mergeCell ref="E281:E282"/>
    <mergeCell ref="C178:C179"/>
    <mergeCell ref="E279:E280"/>
    <mergeCell ref="C281:C282"/>
    <mergeCell ref="A268:A269"/>
    <mergeCell ref="F268:F269"/>
    <mergeCell ref="E274:E275"/>
    <mergeCell ref="G266:G267"/>
    <mergeCell ref="G268:G269"/>
    <mergeCell ref="G226:G227"/>
    <mergeCell ref="G240:G241"/>
    <mergeCell ref="G277:G278"/>
    <mergeCell ref="G279:G280"/>
    <mergeCell ref="C289:C290"/>
    <mergeCell ref="E289:E290"/>
    <mergeCell ref="E285:E286"/>
    <mergeCell ref="G283:G284"/>
    <mergeCell ref="A208:A209"/>
    <mergeCell ref="B208:B209"/>
    <mergeCell ref="F289:F290"/>
    <mergeCell ref="G289:G290"/>
    <mergeCell ref="F176:F177"/>
    <mergeCell ref="F287:F288"/>
    <mergeCell ref="F168:F169"/>
    <mergeCell ref="F170:F171"/>
    <mergeCell ref="G262:G263"/>
    <mergeCell ref="G264:G265"/>
    <mergeCell ref="G244:G245"/>
    <mergeCell ref="G260:G261"/>
    <mergeCell ref="F180:F181"/>
    <mergeCell ref="G254:G255"/>
    <mergeCell ref="G246:G247"/>
    <mergeCell ref="G178:G179"/>
    <mergeCell ref="G180:G181"/>
    <mergeCell ref="G182:G183"/>
    <mergeCell ref="G228:G239"/>
    <mergeCell ref="G223:G224"/>
    <mergeCell ref="F208:F209"/>
    <mergeCell ref="F258:F259"/>
    <mergeCell ref="G184:G185"/>
    <mergeCell ref="G214:G215"/>
    <mergeCell ref="G248:G249"/>
    <mergeCell ref="G250:G251"/>
    <mergeCell ref="E8:E13"/>
    <mergeCell ref="F8:F13"/>
    <mergeCell ref="G8:G13"/>
    <mergeCell ref="E21:E22"/>
    <mergeCell ref="G64:G65"/>
    <mergeCell ref="E64:E65"/>
    <mergeCell ref="E14:E19"/>
    <mergeCell ref="F14:F19"/>
    <mergeCell ref="E25:E26"/>
    <mergeCell ref="F25:F26"/>
    <mergeCell ref="G25:G26"/>
    <mergeCell ref="E27:E28"/>
    <mergeCell ref="F27:F28"/>
    <mergeCell ref="G27:G28"/>
    <mergeCell ref="G56:G57"/>
    <mergeCell ref="F64:F65"/>
    <mergeCell ref="G30:G37"/>
    <mergeCell ref="G61:G62"/>
    <mergeCell ref="G194:G195"/>
    <mergeCell ref="F178:F179"/>
    <mergeCell ref="F242:F243"/>
    <mergeCell ref="G130:G131"/>
    <mergeCell ref="G132:G133"/>
    <mergeCell ref="G138:G139"/>
    <mergeCell ref="F220:F221"/>
    <mergeCell ref="G170:G171"/>
    <mergeCell ref="G154:G155"/>
    <mergeCell ref="G156:G157"/>
    <mergeCell ref="G158:G159"/>
    <mergeCell ref="G198:G199"/>
    <mergeCell ref="G200:G201"/>
    <mergeCell ref="G206:G207"/>
    <mergeCell ref="G210:G211"/>
    <mergeCell ref="G142:G143"/>
    <mergeCell ref="F154:F155"/>
    <mergeCell ref="G166:G167"/>
    <mergeCell ref="G176:G177"/>
    <mergeCell ref="F140:F141"/>
    <mergeCell ref="G216:G217"/>
    <mergeCell ref="G172:G173"/>
    <mergeCell ref="G134:G135"/>
    <mergeCell ref="G190:G191"/>
    <mergeCell ref="A73:A74"/>
    <mergeCell ref="G116:G117"/>
    <mergeCell ref="G122:G123"/>
    <mergeCell ref="F122:F123"/>
    <mergeCell ref="G126:G127"/>
    <mergeCell ref="E66:E67"/>
    <mergeCell ref="F66:F67"/>
    <mergeCell ref="E90:E91"/>
    <mergeCell ref="F90:F91"/>
    <mergeCell ref="G73:G74"/>
    <mergeCell ref="G71:G72"/>
    <mergeCell ref="E84:E85"/>
    <mergeCell ref="E126:E127"/>
    <mergeCell ref="G120:G121"/>
    <mergeCell ref="G92:G93"/>
    <mergeCell ref="G90:G91"/>
    <mergeCell ref="G86:G87"/>
    <mergeCell ref="G88:G89"/>
    <mergeCell ref="G84:G85"/>
    <mergeCell ref="G69:G70"/>
    <mergeCell ref="G66:G67"/>
    <mergeCell ref="F86:F87"/>
    <mergeCell ref="B84:B85"/>
    <mergeCell ref="C84:C85"/>
  </mergeCells>
  <phoneticPr fontId="0" type="noConversion"/>
  <pageMargins left="0.23622047244094491" right="0.23622047244094491" top="0.51181102362204722" bottom="0.19685039370078741" header="0.15748031496062992" footer="0.31496062992125984"/>
  <pageSetup paperSize="9" scale="60" fitToWidth="3" fitToHeight="10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5"/>
  <sheetViews>
    <sheetView view="pageBreakPreview" workbookViewId="0">
      <selection activeCell="F21" sqref="F21"/>
    </sheetView>
  </sheetViews>
  <sheetFormatPr defaultRowHeight="15"/>
  <cols>
    <col min="2" max="2" width="17.5703125" customWidth="1"/>
  </cols>
  <sheetData>
    <row r="3" spans="1:8" ht="45.75" customHeight="1">
      <c r="A3" s="560" t="s">
        <v>115</v>
      </c>
      <c r="B3" s="561"/>
      <c r="C3" s="561"/>
      <c r="D3" s="561"/>
      <c r="E3" s="561"/>
      <c r="F3" s="561"/>
      <c r="G3" s="561"/>
      <c r="H3" s="561"/>
    </row>
    <row r="6" spans="1:8" ht="15.75">
      <c r="A6" s="558" t="s">
        <v>20</v>
      </c>
      <c r="B6" s="558"/>
      <c r="C6" s="557" t="s">
        <v>19</v>
      </c>
      <c r="D6" s="557"/>
    </row>
    <row r="7" spans="1:8">
      <c r="C7" s="556" t="s">
        <v>18</v>
      </c>
      <c r="D7" s="557"/>
    </row>
    <row r="8" spans="1:8">
      <c r="C8" s="15"/>
      <c r="D8" s="15"/>
    </row>
    <row r="9" spans="1:8" ht="15.75">
      <c r="A9" s="558" t="s">
        <v>112</v>
      </c>
      <c r="B9" s="558"/>
      <c r="C9" s="557" t="s">
        <v>19</v>
      </c>
      <c r="D9" s="557"/>
    </row>
    <row r="10" spans="1:8">
      <c r="C10" s="556" t="s">
        <v>18</v>
      </c>
      <c r="D10" s="557"/>
    </row>
    <row r="11" spans="1:8">
      <c r="C11" s="15"/>
      <c r="D11" s="15"/>
    </row>
    <row r="12" spans="1:8" ht="15.75">
      <c r="A12" s="558" t="s">
        <v>113</v>
      </c>
      <c r="B12" s="558"/>
      <c r="C12" s="557" t="s">
        <v>19</v>
      </c>
      <c r="D12" s="557"/>
    </row>
    <row r="13" spans="1:8">
      <c r="C13" s="556" t="s">
        <v>18</v>
      </c>
      <c r="D13" s="557"/>
    </row>
    <row r="14" spans="1:8">
      <c r="C14" s="15"/>
      <c r="D14" s="15"/>
    </row>
    <row r="15" spans="1:8" ht="15.75">
      <c r="A15" s="559" t="s">
        <v>114</v>
      </c>
      <c r="B15" s="559"/>
      <c r="C15" s="557" t="s">
        <v>19</v>
      </c>
      <c r="D15" s="557"/>
    </row>
    <row r="16" spans="1:8">
      <c r="C16" s="556" t="s">
        <v>18</v>
      </c>
      <c r="D16" s="557"/>
    </row>
    <row r="17" spans="1:4">
      <c r="C17" s="15"/>
      <c r="D17" s="15"/>
    </row>
    <row r="18" spans="1:4" ht="15.75">
      <c r="A18" s="558"/>
      <c r="B18" s="558"/>
      <c r="C18" s="557" t="s">
        <v>19</v>
      </c>
      <c r="D18" s="557"/>
    </row>
    <row r="19" spans="1:4">
      <c r="C19" s="556" t="s">
        <v>18</v>
      </c>
      <c r="D19" s="557"/>
    </row>
    <row r="21" spans="1:4">
      <c r="C21" s="557" t="s">
        <v>19</v>
      </c>
      <c r="D21" s="557"/>
    </row>
    <row r="22" spans="1:4">
      <c r="C22" s="556" t="s">
        <v>18</v>
      </c>
      <c r="D22" s="557"/>
    </row>
    <row r="24" spans="1:4">
      <c r="C24" s="557" t="s">
        <v>19</v>
      </c>
      <c r="D24" s="557"/>
    </row>
    <row r="25" spans="1:4">
      <c r="C25" s="556" t="s">
        <v>18</v>
      </c>
      <c r="D25" s="557"/>
    </row>
  </sheetData>
  <mergeCells count="20">
    <mergeCell ref="C10:D10"/>
    <mergeCell ref="A3:H3"/>
    <mergeCell ref="A6:B6"/>
    <mergeCell ref="C6:D6"/>
    <mergeCell ref="C7:D7"/>
    <mergeCell ref="A9:B9"/>
    <mergeCell ref="C9:D9"/>
    <mergeCell ref="C25:D25"/>
    <mergeCell ref="A18:B18"/>
    <mergeCell ref="C19:D19"/>
    <mergeCell ref="C21:D21"/>
    <mergeCell ref="C18:D18"/>
    <mergeCell ref="C22:D22"/>
    <mergeCell ref="C24:D24"/>
    <mergeCell ref="C16:D16"/>
    <mergeCell ref="C12:D12"/>
    <mergeCell ref="A12:B12"/>
    <mergeCell ref="C13:D13"/>
    <mergeCell ref="C15:D15"/>
    <mergeCell ref="A15:B15"/>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Лист1</vt:lpstr>
      <vt:lpstr>Лист2</vt:lpstr>
      <vt:lpstr>Лист3</vt:lpstr>
      <vt:lpstr>Лист4</vt:lpstr>
      <vt:lpstr>Лист1!Заголовки_для_печати</vt:lpstr>
      <vt:lpstr>Лист1!Область_печати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2021-06-14T08:43:47Z</cp:lastPrinted>
  <dcterms:created xsi:type="dcterms:W3CDTF">2016-01-19T07:58:56Z</dcterms:created>
  <dcterms:modified xsi:type="dcterms:W3CDTF">2021-06-16T06:50:06Z</dcterms:modified>
</cp:coreProperties>
</file>