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20" windowWidth="28800" windowHeight="1221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Лист1!$6:$7</definedName>
    <definedName name="_xlnm.Print_Area" localSheetId="0">Лист1!$A$1:$G$344</definedName>
  </definedNames>
  <calcPr calcId="145621"/>
  <fileRecoveryPr autoRecover="0"/>
</workbook>
</file>

<file path=xl/calcChain.xml><?xml version="1.0" encoding="utf-8"?>
<calcChain xmlns="http://schemas.openxmlformats.org/spreadsheetml/2006/main">
  <c r="D335" i="1" l="1"/>
  <c r="D314" i="1" l="1"/>
  <c r="D81" i="1" l="1"/>
  <c r="D110" i="1" l="1"/>
  <c r="D104" i="1"/>
  <c r="D36" i="1" l="1"/>
  <c r="D34" i="1"/>
  <c r="D32" i="1"/>
  <c r="D30" i="1"/>
  <c r="D70" i="1" l="1"/>
  <c r="D190" i="1"/>
  <c r="D98" i="1" l="1"/>
  <c r="D136" i="1" l="1"/>
  <c r="D23" i="1"/>
  <c r="D21" i="1"/>
  <c r="D130" i="1"/>
  <c r="D120" i="1"/>
  <c r="D242" i="1" l="1"/>
  <c r="D29" i="1"/>
  <c r="D78" i="1" l="1"/>
  <c r="D20" i="1"/>
  <c r="D79" i="1" l="1"/>
  <c r="D89" i="1" s="1"/>
  <c r="D268" i="1" l="1"/>
  <c r="D298" i="1" s="1"/>
  <c r="D311" i="1" l="1"/>
  <c r="D309" i="1"/>
  <c r="D307" i="1"/>
  <c r="D303" i="1"/>
  <c r="D156" i="1" l="1"/>
  <c r="D318" i="1" l="1"/>
  <c r="D245" i="1" l="1"/>
  <c r="D256" i="1" l="1"/>
  <c r="D252" i="1"/>
  <c r="D248" i="1"/>
  <c r="D305" i="1" l="1"/>
  <c r="D301" i="1"/>
  <c r="D299" i="1"/>
  <c r="D288" i="1"/>
  <c r="D266" i="1"/>
  <c r="D264" i="1"/>
  <c r="D260" i="1"/>
  <c r="D246" i="1"/>
  <c r="D313" i="1" l="1"/>
  <c r="D73" i="1" l="1"/>
</calcChain>
</file>

<file path=xl/sharedStrings.xml><?xml version="1.0" encoding="utf-8"?>
<sst xmlns="http://schemas.openxmlformats.org/spreadsheetml/2006/main" count="967" uniqueCount="520">
  <si>
    <t>(найменування замовника, код за ЄДРПОУ)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</si>
  <si>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</si>
  <si>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</si>
  <si>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</si>
  <si>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</si>
  <si>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</si>
  <si>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</si>
  <si>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</si>
  <si>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</si>
  <si>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</si>
  <si>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</si>
  <si>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</si>
  <si>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</si>
  <si>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</si>
  <si>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</si>
  <si>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</si>
  <si>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</si>
  <si>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</si>
  <si>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>підпис</t>
  </si>
  <si>
    <t>_________________</t>
  </si>
  <si>
    <t>ІВАШКОВИЧ Олександр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</si>
  <si>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</si>
  <si>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</si>
  <si>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</si>
  <si>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</si>
  <si>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</si>
  <si>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</si>
  <si>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</si>
  <si>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</si>
  <si>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</si>
  <si>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</si>
  <si>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</si>
  <si>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</si>
  <si>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</si>
  <si>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</si>
  <si>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</si>
  <si>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</si>
  <si>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</si>
  <si>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</si>
  <si>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</si>
  <si>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</si>
  <si>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</si>
  <si>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</si>
  <si>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</si>
  <si>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</si>
  <si>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</si>
  <si>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</si>
  <si>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</si>
  <si>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</si>
  <si>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</si>
  <si>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</si>
  <si>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</si>
  <si>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</si>
  <si>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</si>
  <si>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</si>
  <si>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</si>
  <si>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</si>
  <si>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</si>
  <si>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</si>
  <si>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</si>
  <si>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2274" Оплата природного газу"</t>
  </si>
  <si>
    <t>Переговорна процедура закупівлі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</si>
  <si>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</si>
  <si>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</si>
  <si>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</si>
  <si>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</si>
  <si>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</si>
  <si>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</si>
  <si>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</si>
  <si>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</si>
  <si>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</si>
  <si>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</t>
    </r>
  </si>
  <si>
    <t xml:space="preserve">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</si>
  <si>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</si>
  <si>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</si>
  <si>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</si>
  <si>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</si>
  <si>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</si>
  <si>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</si>
  <si>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</si>
  <si>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</si>
  <si>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</si>
  <si>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</si>
  <si>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</si>
  <si>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</si>
  <si>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</si>
  <si>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</si>
  <si>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</si>
  <si>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</si>
  <si>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</si>
  <si>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Послуги з вивезення відходів (скло, метал, полімерні матеріали тощо)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</si>
  <si>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</si>
  <si>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2275„Оплата інших енергоносіїв та інших комунальних послуг"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</si>
  <si>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</si>
  <si>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</si>
  <si>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</si>
  <si>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</si>
  <si>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</si>
  <si>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</si>
  <si>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</si>
  <si>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</si>
  <si>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</si>
  <si>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</si>
  <si>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</si>
  <si>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</si>
  <si>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</si>
  <si>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</si>
  <si>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</si>
  <si>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</si>
  <si>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</si>
  <si>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</si>
  <si>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</si>
  <si>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ЧЕРНОШТАН Ігор</t>
  </si>
  <si>
    <t>КАЗМІРЕНКО Світлана</t>
  </si>
  <si>
    <t>РАДЧЕНКО Інна</t>
  </si>
  <si>
    <r>
      <t>Аркуш погодження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Річного плану закупівель  керівниками структурних підрозділів </t>
    </r>
  </si>
  <si>
    <t>звіт проукладений договір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</si>
  <si>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</si>
  <si>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</si>
  <si>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</si>
  <si>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</si>
  <si>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</si>
  <si>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</si>
  <si>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</si>
  <si>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</si>
  <si>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</si>
  <si>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</si>
  <si>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Система контролю доступу (Турнікет, повнозростовий двупрохідний)</t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</si>
  <si>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</t>
    </r>
  </si>
  <si>
    <t>Послуги вантажників</t>
  </si>
  <si>
    <r>
      <t>Код ДК 021:2015   63110000-3 -</t>
    </r>
    <r>
      <rPr>
        <sz val="10"/>
        <color indexed="8"/>
        <rFont val="Times New Roman"/>
        <family val="1"/>
        <charset val="204"/>
      </rPr>
      <t xml:space="preserve">Послуги з обробки вантажів </t>
    </r>
  </si>
  <si>
    <t xml:space="preserve">грн. (сімдесят три тисячі гривень 00 коп.)                             </t>
  </si>
  <si>
    <t>гривень (чотириста двадцять гривень 42 коп)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</si>
  <si>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</si>
  <si>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</si>
  <si>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</si>
  <si>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</si>
  <si>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</si>
  <si>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</si>
  <si>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</si>
  <si>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</si>
  <si>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 xml:space="preserve">грн. (стоп'ятдесят тисяч гривень 00 коп.)                            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</si>
  <si>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</si>
  <si>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</si>
  <si>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</si>
  <si>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</si>
  <si>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</si>
  <si>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</si>
  <si>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</si>
  <si>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</si>
  <si>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</si>
  <si>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</si>
  <si>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</si>
  <si>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</si>
  <si>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</si>
  <si>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</si>
  <si>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</si>
  <si>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</si>
  <si>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</si>
  <si>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</si>
  <si>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</si>
  <si>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</si>
  <si>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</si>
  <si>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</si>
  <si>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</si>
  <si>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</si>
  <si>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</si>
  <si>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</si>
  <si>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</si>
  <si>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</si>
  <si>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1. Найменування замовника Державна митна служба України (місцезнаходження:м. Київ, вул.Дегтярівська,11г)</t>
  </si>
  <si>
    <t>Звіт про договір про закупівлю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</si>
  <si>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</si>
  <si>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</si>
  <si>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</si>
  <si>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</si>
  <si>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</si>
  <si>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</si>
  <si>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</si>
  <si>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</si>
  <si>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</si>
  <si>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</si>
  <si>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</si>
  <si>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</si>
  <si>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</si>
  <si>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</si>
  <si>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</si>
  <si>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</si>
  <si>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</si>
  <si>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</si>
  <si>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</si>
  <si>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</si>
  <si>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</si>
  <si>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</si>
  <si>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t>загальний фонд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</si>
  <si>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</si>
  <si>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</si>
  <si>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</si>
  <si>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>Послуги з письмового перекладу</t>
    </r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</si>
  <si>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</si>
  <si>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</si>
  <si>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</si>
  <si>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</si>
  <si>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</si>
  <si>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</si>
  <si>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</si>
  <si>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</si>
  <si>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r>
      <rPr>
        <b/>
        <sz val="10"/>
        <rFont val="Times New Roman"/>
        <family val="1"/>
        <charset val="204"/>
      </rPr>
      <t>Код ДК 021:2015  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</t>
    </r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</si>
  <si>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</si>
  <si>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</si>
  <si>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</si>
  <si>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</si>
  <si>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</si>
  <si>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</si>
  <si>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</si>
  <si>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</si>
  <si>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</si>
  <si>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</si>
  <si>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</si>
  <si>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</si>
  <si>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</si>
  <si>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</si>
  <si>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</si>
  <si>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</si>
  <si>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(сімсот п'ядесят сім тисяч двісті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</si>
  <si>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</si>
  <si>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</si>
  <si>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</si>
  <si>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</si>
  <si>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</si>
  <si>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</si>
  <si>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</si>
  <si>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</si>
  <si>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</si>
  <si>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</si>
  <si>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</si>
  <si>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</si>
  <si>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</si>
  <si>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</si>
  <si>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</si>
  <si>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</si>
  <si>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</si>
  <si>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>-Покрівельні роботи та інші спеціалізовані будівельні роботи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</si>
  <si>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</si>
  <si>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t>Обладнання під систему зчитування номерних знаків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</si>
  <si>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</si>
  <si>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</si>
  <si>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</si>
  <si>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</si>
  <si>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</si>
  <si>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</si>
  <si>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</si>
  <si>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</si>
  <si>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</si>
  <si>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</si>
  <si>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</si>
  <si>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</si>
  <si>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</si>
  <si>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</si>
  <si>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</si>
  <si>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</si>
  <si>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грн.( шістнадцять мільйонів  дев'яносто  тисяч   гривні 00 коп.)                            </t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</si>
  <si>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</si>
  <si>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</si>
  <si>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</si>
  <si>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r>
      <t xml:space="preserve">                     на 2021 рік</t>
    </r>
    <r>
      <rPr>
        <sz val="10"/>
        <color indexed="8"/>
        <rFont val="Times New Roman"/>
        <family val="1"/>
        <charset val="204"/>
      </rPr>
      <t xml:space="preserve">   </t>
    </r>
  </si>
  <si>
    <t xml:space="preserve">звіт про укладнений договір </t>
  </si>
  <si>
    <t>січень-березень</t>
  </si>
  <si>
    <t>остання надія</t>
  </si>
  <si>
    <t xml:space="preserve">без застосування процедури закупівлі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</si>
  <si>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договору)(додаткова угода)</t>
    </r>
  </si>
  <si>
    <t xml:space="preserve">грн. (сто дев'яносто дев'ять  тисяч   шістсот шісдесят чотири гривні 47 коп)                         </t>
  </si>
  <si>
    <t xml:space="preserve">грн. (п'ятнадцять  тисяч сто тридцять п'ять   гривень 53 коп)                         </t>
  </si>
  <si>
    <t xml:space="preserve">грн. (один мільойон триста тридцять сім  тисяч п'ятсот сорок  гривень 00 коп.)                            </t>
  </si>
  <si>
    <t xml:space="preserve">грн. (сто дев'яносто тисяч гривень 00 коп.)                            </t>
  </si>
  <si>
    <t xml:space="preserve">грн. (триста тисяч  гривень 00 коп.)                            </t>
  </si>
  <si>
    <t>(20% додаткова угода)</t>
  </si>
  <si>
    <t>Технічне обслуговування ліфта(50750000-7 Послуги з технічного обслуговування ліфтів)</t>
  </si>
  <si>
    <t xml:space="preserve">грн.(двісті  тисяч гривень 00 коп.)                           </t>
  </si>
  <si>
    <t xml:space="preserve">грн.(сімдесят п'ять  тисяч гривень 00 коп.)                           </t>
  </si>
  <si>
    <t>Послуги з письмового перекладу (79530000-8 Послуги з письмового перекладу)</t>
  </si>
  <si>
    <t xml:space="preserve">грн. (дві тисячі чотириста 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</si>
  <si>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</si>
  <si>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</si>
  <si>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</si>
  <si>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грн.(п'ятсот шістдесят одна тисяча сто сімдесят гривень 00 коп.)                           </t>
  </si>
  <si>
    <t xml:space="preserve">грн. (три  тисячі двісті двадцять гривень 00 коп.)                           </t>
  </si>
  <si>
    <t xml:space="preserve">грн. (сорок п'ять тисяч п'ятсот гривень 00 коп.)                           </t>
  </si>
  <si>
    <r>
      <t>Код ДК 021:2015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</si>
  <si>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Послуги з придбання ліцензійного програмного забезпечення для захисту від шкідливого програмного забезпечення (48761000-0 Пакети ативірусного програмного забезпечення)</t>
  </si>
  <si>
    <t xml:space="preserve">грн. (двісті тисяч  гривень 00 коп.)                            </t>
  </si>
  <si>
    <t xml:space="preserve">грн.( вісімдесят чотири тисячі триста десять гривень 00 коп.)                            </t>
  </si>
  <si>
    <r>
      <rPr>
        <b/>
        <sz val="10"/>
        <rFont val="Times New Roman"/>
        <family val="1"/>
        <charset val="204"/>
      </rPr>
      <t>Код ДК 021:2015   45450000-1</t>
    </r>
    <r>
      <rPr>
        <sz val="10"/>
        <rFont val="Times New Roman"/>
        <family val="1"/>
        <charset val="204"/>
      </rPr>
      <t>- Інші завершальні будівельні роботи</t>
    </r>
  </si>
  <si>
    <t>Проведення поточного ремонту вхідної групи адмінбудівлі (45451200-5 Оббивальні/обшивальні роботи)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</si>
  <si>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</si>
  <si>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</si>
  <si>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</si>
  <si>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>Ремонт доріг (Поточний ремонт дорожнього покриття) (ремонт доріг) (45233120-6 Будівництво доріг)</t>
  </si>
  <si>
    <r>
      <rPr>
        <b/>
        <sz val="10"/>
        <rFont val="Times New Roman"/>
        <family val="1"/>
        <charset val="204"/>
      </rPr>
      <t>Код ДК 021:2015  71630000-3</t>
    </r>
    <r>
      <rPr>
        <sz val="10"/>
        <rFont val="Times New Roman"/>
        <family val="1"/>
        <charset val="204"/>
      </rPr>
      <t>-Послуги з технічного огляду та випробувань</t>
    </r>
  </si>
  <si>
    <t>Технічне обстеження будівель і споруд (71631300-3 Технічного огляду будівель)</t>
  </si>
  <si>
    <t xml:space="preserve">грн. (двісті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</si>
  <si>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</t>
    </r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</si>
  <si>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</si>
  <si>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</si>
  <si>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</t>
    </r>
  </si>
  <si>
    <t xml:space="preserve">грн. (двісті  тисяч гривень 00 коп.)                            </t>
  </si>
  <si>
    <t>Послуги зі створення комплексної системи захисту інформації в АС класу 1 (72222300-0 Послуги у сфері інформаційниї технологій)</t>
  </si>
  <si>
    <r>
      <t>Код ДК 021:2015  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</t>
    </r>
  </si>
  <si>
    <t>Послуги з проектування та розробки СКС у будівлі Державної митної служби України за адресою вул. Дегтярівська,11г (71322000-1 Послуги з інженерного проектування механічних та еоектричних установок для будівель)</t>
  </si>
  <si>
    <t>Всього за КЕКВ 3132 "Капітальний ремонт інших об'єктів"</t>
  </si>
  <si>
    <t xml:space="preserve">грн. (одна тисяча сто п'ятдесят дві 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</si>
  <si>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</si>
  <si>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>Надання послуг системою електронної пошти Національного банку України (64210000-1 -Послуги телефонного зв'язку та передачі данних)</t>
  </si>
  <si>
    <t>Забезпечення роботи АРМ-НБУ- інформаційній  в системі електронної пошти Національного банку України (64211000-1 -Послуги телефонного зв'язку та передачі данних)</t>
  </si>
  <si>
    <t>Підключення ДМСУ до системи електронної пошти НБ України (64210000-1 -Послуги телефонного зв'язку та передачі данних)</t>
  </si>
  <si>
    <t xml:space="preserve">грн. (сто п'ятдесят тисяч гривень 00 коп.)                            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</si>
  <si>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</t>
    </r>
  </si>
  <si>
    <t>Оренда обладнання (98390000-3 Інші послуги)</t>
  </si>
  <si>
    <t>Послуги з надання невиключного права на використання комп'ютерної програми "Системи корпоративної електронної пошти FossDocMail" (48516000-8 Пакети програмного забезпечення для обміну інформацією)</t>
  </si>
  <si>
    <t>Послуги з надання ліцензій на програмне забезпечення АВК-5 (48516000-8 Пакети програмного забезпечення для обміну інформацією)</t>
  </si>
  <si>
    <r>
      <t>Код ДК 021:2015  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</si>
  <si>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Послуги з заправки та відновлення картриджів (50313000-2 - технічне обслуговування і ремонт копіювально-розмножувальної техніки)</t>
  </si>
  <si>
    <t xml:space="preserve">грн. п'ятдесят тисяч гривень 00 коп.)                            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</si>
  <si>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</si>
  <si>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Реактивна електроенергія (за адресою вул. Дегтярівська,11г; </t>
  </si>
  <si>
    <t xml:space="preserve">Реактивна електроенергія (за адресою вул. Дегтярівська,11а; </t>
  </si>
  <si>
    <t>Реактивна електроенергія (за адресою вул.Саксаганського,66)</t>
  </si>
  <si>
    <t xml:space="preserve"> гривень (п'ятсот одна тисяча триста п'ядесят вісім гривень 40 коп), 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</si>
  <si>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</si>
  <si>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коп), </t>
  </si>
  <si>
    <t xml:space="preserve"> гривень (сто сорок п'ять тисяч сімсот дев'яносто дві гривні 00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</si>
  <si>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</si>
  <si>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</si>
  <si>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</si>
  <si>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</si>
  <si>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</t>
  </si>
  <si>
    <t xml:space="preserve">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</si>
  <si>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</t>
  </si>
  <si>
    <t xml:space="preserve">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</si>
  <si>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</si>
  <si>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>(65110000-7 Розподіл води)</t>
  </si>
  <si>
    <r>
      <t xml:space="preserve">Код  ДК 021: 2015 65110000-7                         </t>
    </r>
    <r>
      <rPr>
        <sz val="10"/>
        <color indexed="8"/>
        <rFont val="Times New Roman"/>
        <family val="1"/>
        <charset val="204"/>
      </rPr>
      <t>Розподіл води</t>
    </r>
  </si>
  <si>
    <r>
      <t xml:space="preserve">Код  ДК 021: 2015 65110000-7                        </t>
    </r>
    <r>
      <rPr>
        <sz val="10"/>
        <color indexed="8"/>
        <rFont val="Times New Roman"/>
        <family val="1"/>
        <charset val="204"/>
      </rPr>
      <t xml:space="preserve"> Розподіл води</t>
    </r>
  </si>
  <si>
    <t>(90430000-0  Послуги з відведення стічних вод)</t>
  </si>
  <si>
    <r>
      <t xml:space="preserve">Код  ДК 021: 2015 90430000-0                         </t>
    </r>
    <r>
      <rPr>
        <sz val="10"/>
        <color indexed="8"/>
        <rFont val="Times New Roman"/>
        <family val="1"/>
        <charset val="204"/>
      </rPr>
      <t>Послуги з відведення стічних вод</t>
    </r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</si>
  <si>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</si>
  <si>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</si>
  <si>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  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</si>
  <si>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</si>
  <si>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</si>
  <si>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</si>
  <si>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паливо(09120000-6 Газове паливо)</t>
    </r>
  </si>
  <si>
    <t>Уніфікована митна квітанція МД-1, митні декларації на мовах (ДК 021:2015 - 22820000-4 Бланки) (Уніфікована митна квітанція МД-1, митні декларації на мовах: ДК 021:2015 - 22820000-4 Бланки)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</si>
  <si>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</t>
    </r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</si>
  <si>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</si>
  <si>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</si>
  <si>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</si>
  <si>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 70330000 -3 Послуги з управління нерухомістю, надавані на платній основі чи на договірних засадах)</t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</si>
  <si>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</si>
  <si>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</si>
  <si>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послуги(64110000-0 -Поштові послуги)</t>
    </r>
  </si>
  <si>
    <t>(64210000-1 -Послуги телефонного зв'язку та передачі даних)</t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</si>
  <si>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</si>
  <si>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Надання послуг захищеного доступу до мережі Інтернет (основний канал) (ДК 021:2015  72410000-7 -Послуги провайдерів) (Надання послуг захищеного доступу до мережі Інтернет (основний канал): 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</si>
  <si>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</si>
  <si>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</si>
  <si>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t>Надання послуг захищеного доступу до мережі Інтернет (резервний канал) (ДК 021:2015  72410000-7 -Послуги провайдерів) (Надання послуг захищеного доступу до мережі Інтернет (резервний канал): ДК 021:2015  72410000-7 -Послуги провайдерів)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</si>
  <si>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даних(64210000-1 -Послуги телефонного зв'язку та передачі даних)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</si>
  <si>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</si>
  <si>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скління(45442000-7 Нанесення захисного покриття)</t>
    </r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</si>
  <si>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</si>
  <si>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</si>
  <si>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 (71246000-4 Здійснення та документування необхідних будівельних розрахунків)</t>
    </r>
  </si>
  <si>
    <t>Код ДК 021:2015 50530000 - 9  Послуги з ремонту ітехнічного обслуговування техніки</t>
  </si>
  <si>
    <t>(50532000-6 Послуги з ремонту і технічного обслуговування електричної техніки, апаратури та супутнього обладнання)</t>
  </si>
  <si>
    <t>Капітальний ремонт мобільних скануючих систем (ДК 021:2015 50530000 - 9  Послуги з ремонту ітехнічного обслуговування техніки) (Капітальний ремонт мобільних скануючих систем: ДК 021:2015 - 50532000-6 Послуги з ремонту і технічного обслуговування електричної техніки, апаратури та супутнього обладнання)</t>
  </si>
  <si>
    <t xml:space="preserve"> грн( один мільйон сімсот чорок шість тисяч двісті вісімнадцять гривень 27 коп)</t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</si>
  <si>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</si>
  <si>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11-А: ДК 021: 2015 09320000-8 Пара, гаряча вода та пов'язана продукція) </t>
  </si>
  <si>
    <t>Лот1 -  Постачання електричної енергії за адресою 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</si>
  <si>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</si>
  <si>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</si>
  <si>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</si>
  <si>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</si>
  <si>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водопостачання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</si>
  <si>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 xml:space="preserve"> гривень (00 грн. 00коп)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</si>
  <si>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</si>
  <si>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t xml:space="preserve"> гривень (00 гривень 00коп)</t>
  </si>
  <si>
    <t xml:space="preserve">грн. (п'ятсот шістдесят дві тисячі двісті двадцять п'ять  гривень 34 коп.)                        </t>
  </si>
  <si>
    <t xml:space="preserve">грн. (тридцять сім тисяч сімсот сімдесят чотири гривні 66 коп.)                        </t>
  </si>
  <si>
    <t>2240</t>
  </si>
  <si>
    <t>(20%- додаткова угода)</t>
  </si>
  <si>
    <t xml:space="preserve">грн.(чотирнадцять мільйонів чотириста чотирнадцять тисяч триста двадцять три  гривні 12 коп.)   </t>
  </si>
  <si>
    <t xml:space="preserve">грн.(три мільйони двісті тридцять три тисячі двісті сімдесят чотири  гривні 88 коп.)   </t>
  </si>
  <si>
    <t xml:space="preserve"> грн. (сто двадцять одна   тисяча дев'ятсот чотири  гривні 64 коп)</t>
  </si>
  <si>
    <t xml:space="preserve"> гривень (сто дев'ять  тисяч дев'ятсот п'ядесят п'ять  гривень 36 коп)</t>
  </si>
  <si>
    <r>
      <t>Лот -1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(основний канал) </t>
    </r>
    <r>
      <rPr>
        <sz val="10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(резервний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</si>
  <si>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(об'єднано в одну процедуру)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</si>
  <si>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додаткова угода від основного договору)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</si>
  <si>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(20% додаткова угода)</t>
    </r>
  </si>
  <si>
    <r>
      <rPr>
        <b/>
        <sz val="10"/>
        <color indexed="8"/>
        <rFont val="Times New Roman"/>
        <family val="1"/>
        <charset val="204"/>
      </rPr>
      <t>Код ДК 021:2015   64210000-1</t>
    </r>
    <r>
      <rPr>
        <sz val="10"/>
        <color indexed="8"/>
        <rFont val="Times New Roman"/>
        <family val="1"/>
        <charset val="204"/>
      </rPr>
      <t xml:space="preserve"> -Послуги телефонного зв'язку та передачі даних(64210000-1 -Послуги телефонного зв'язку та передачі даних)</t>
    </r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</si>
  <si>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</si>
  <si>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t xml:space="preserve">грн. (двадцять шість тисяч дев'ятсот вісімдесят вісім гривень 48коп.)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</si>
  <si>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 анулюється  у зв'язку з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проведенням переговорної процедури 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</si>
  <si>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</si>
  <si>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Код ДК 021:2015   72260000-5 -Послуги, пов'язані з програмним забезпенням 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</si>
  <si>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Мережа)(72260000-5 -Послуги, пов'язані з програмним забезпенням 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Мережа))</t>
  </si>
  <si>
    <t>(72260000-5 -Послуги, пов'язані з програмним забезпенням )</t>
  </si>
  <si>
    <t xml:space="preserve">грн.(сто дев'яносто сім тисяч п'ятсот п'ядесят гривень 00 коп.)                           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</si>
  <si>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 (20%- додаткова угода)      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</si>
  <si>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</si>
  <si>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>грн. (один мільйон чотириста двадцять одна тисяч дев'ятсот п'ятдесят п'ять гривень 13 коп)</t>
  </si>
  <si>
    <t xml:space="preserve">загальний фонд КПКВ 3506010   </t>
  </si>
  <si>
    <t>грн. (один мільйон  вісімсот дев'яносто  тисяч чотириста сорок  дев'ять  гривень 87 коп)</t>
  </si>
  <si>
    <t>грн (сімдесят три тисячі сто п'ядесят шість  гривень 90 коп)</t>
  </si>
  <si>
    <t>грн (сто одна тисяча двадцять гривень 61 коп)</t>
  </si>
  <si>
    <t>грн. (вісімдесят чотири тисячі триста вісімдесят одна гривня 80 коп)</t>
  </si>
  <si>
    <t>грн. (сімсот шістдесят чотири тисячі вісімдесят сім гривень 85 коп)</t>
  </si>
  <si>
    <t>грн (тридцять три тисячі вісімдесят гривень 83 коп)</t>
  </si>
  <si>
    <t>грн. (двадцять чотири тисячі шістсот сімдесят дві гривні 71 коп)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</si>
  <si>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(72261000-2 Послуги з обслуговування програмного забезпечення)</t>
    </r>
  </si>
  <si>
    <t xml:space="preserve">грн. (вісімсот дві тисячі чотириста п'ятдесят гривень 00 коп.)               </t>
  </si>
  <si>
    <t xml:space="preserve">загальний фонд КПКВ 3506010  
постанова КМУ від 31 березня 2021 року № 272 «Про внесення зміни до переліку товарів, робіт і послуг, необхідних для здійснення заходів, спрямованих на запобігання виникненню та поширенню, локалізацію та ліквідацію спалахів, епідемій та пандемій гострої респіраторної хвороби COVID-19, спричиненої коронавірусом SARS-CoV-2, на території України» - бюджетним організаціям, які не встигли обрати електропостачальника, надано право обрання постачальника після 1 квітня поточного року, на безтендерній основі, шляхом укладання договорів на постачання електроенергії </t>
  </si>
  <si>
    <t xml:space="preserve">РІЧНИЙ ПЛАН ЗАКУПІВЕЛЬ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</si>
  <si>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Закупівля через ЦЗО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</si>
  <si>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
(довідка про зміни до кошторису на 2021 рік від 16.04.2021 № 48)</t>
    </r>
  </si>
  <si>
    <t xml:space="preserve">грн. (чотириста тринадцять чотири тисячі триста дві гривні 73 коп.)                            </t>
  </si>
  <si>
    <t xml:space="preserve">грн. (шістдесят дві тисячі сто дев'яносто сім гривень 27 коп.)                             </t>
  </si>
  <si>
    <t xml:space="preserve">грн. (сім мільйонів чотириста двадцять три тисячі триста  гривень 00 коп.)                             </t>
  </si>
  <si>
    <t xml:space="preserve">грн. (сто сімдесят три тисячі дев'яносто дев'ять гривень 18 коп.)                          </t>
  </si>
  <si>
    <r>
      <t xml:space="preserve">Код ДК 021:2015   72310000-1 - </t>
    </r>
    <r>
      <rPr>
        <sz val="10"/>
        <rFont val="Times New Roman"/>
        <family val="1"/>
        <charset val="204"/>
      </rPr>
      <t>Послуги з обробки даних</t>
    </r>
  </si>
  <si>
    <t>Реконструкція існуючих та будівництво нових об'єктів інфраструктури пункту пропуску "Ужгород" ІІ черга (пасажирський напрямок)</t>
  </si>
  <si>
    <t>Реконструкція автомобільного пункту пропуску "Красноїльськ"</t>
  </si>
  <si>
    <t>загальний фонд КПКВ 3506010  (довідка про зміни до кошторису на 2021 рік від 24.05.2021 № 67)</t>
  </si>
  <si>
    <t>Всього за КЕКВ 3142 "Реконструкція та реставрація інших об'єктів"</t>
  </si>
  <si>
    <t>Код ДК 021:2015 45200000-9 Роботи, пов’язані з об’єктами завершеного чи незавершеного будівництва та об’єктів цивільного будівництва</t>
  </si>
  <si>
    <t>( 45200000-9  Роботи, пов’язані з об’єктами завершеного чи незавершеного будівництва та об’єктів цивільного будівництва)</t>
  </si>
  <si>
    <t>Код ДК 021:2015 71520000-9  Послуги з нагляду за виконанням будівельних робіт</t>
  </si>
  <si>
    <t>(71520000-9  Послуги з нагляду за виконанням будівельних робіт)</t>
  </si>
  <si>
    <t>грн. (один мільйон триста сорок тисяч п'ятсот сімдесят гривень 00 коп.</t>
  </si>
  <si>
    <t>грн (тридцять вісім тисяч п'ясот  дев'яносто чотири гривні 30 коп)</t>
  </si>
  <si>
    <t>гривень (чотириста вісімдесят дев'ять тисяч   п'ятсот гривень 00 коп)</t>
  </si>
  <si>
    <t xml:space="preserve">грн.(сто п'ятдесят п'ять тисяч вісімсот вісімдесят  гривень 00 коп.)                           </t>
  </si>
  <si>
    <t xml:space="preserve">грн.( двісті вісімдесят одна тисяча чотириста гривень 00 коп.)                            </t>
  </si>
  <si>
    <t>Авторський нагляд за проектом "Реконструкція автомобільного пункту пропуску "Ужгород" ІІ черга (пасажирський напрямок)</t>
  </si>
  <si>
    <t xml:space="preserve">Очікувана вартість  на 2021-2022 р.р.  (сто сім мільйонів чотириста девяносто сім тисяч чотириста вісімдесят дві гривні 00 коп.) в т.ч. вартість  на 2021 рік  становить 88 674 800,00 грн.  вісімдесят вісім мільйонів шістсот сімдесят чотири тисячі вісімсот гривень 00 коп.)  </t>
  </si>
  <si>
    <t>Очікувана вартість  на 2021-2022 р.р. (два мільйона двісті двадцять сім тисяч двісті вісім гривень 00 коп.) в т.ч. на 2021 рік - 1 620 998,00 грн. (один мільйон шістсот двадцять тисяч дев'ятсот дев'яносто вісім гривень 00 коп.)</t>
  </si>
  <si>
    <t>Очікувана вартість  на 2021-2022 р.р. (чотириста сімдесят три тисячі сорок  гривень 00 коп.) в т.ч. на 2021 рік - 350 813,00 грн. (триста п'ятдесят тисяч вісімсот тринадцять гривень 00 коп.)</t>
  </si>
  <si>
    <t>Очікувана вартість  на 2021-2022 р.р. (сто шістдесят два мільйона вісімсот тридцять три тисячі дев'ятсот п'ятдесят одна гривня 00 коп.) в т.ч. на 2021 рік - 118 998 189,00 грн. (сто вісімнадцять мільйонів дев'ятсот дев'яносто вісім тисяч сто вісімдесят дев'ять  гривень 00 коп.)</t>
  </si>
  <si>
    <t>Очікувана вартість  на 2021-2022 р.р. (два мільйона шістдесят дев'ять тисяч сімсот п'ятдесят шість гривень 00 коп.) в т.ч. на 2021 рік - 1 800 000,00 грн. (один мільйон вісімсот тисяч гривень 00 коп.)</t>
  </si>
  <si>
    <t xml:space="preserve">Придбання бланків сертифікатів з перевезення (походження) товару EUR.1 та EUR-MED, Спеціалізовані бланки для листування іноземними мовами (ДК 021:2015 - 22820000-4 Бланки) </t>
  </si>
  <si>
    <t xml:space="preserve">грн. (п'ятсот двадцять тисяч  гривень 00 коп.)                            </t>
  </si>
  <si>
    <t>Код за ДК 021:2015 - 301900007 - Офісне устаткування та приладдя різне) (лот 1: код за ДК 021:2015 - 30197630-1 - Папір для друку; лот 2: код за ДК 021:2015 - 30199230-1 – Конверти)</t>
  </si>
  <si>
    <r>
      <t xml:space="preserve">Код 021: 2015 </t>
    </r>
    <r>
      <rPr>
        <sz val="10"/>
        <color indexed="8"/>
        <rFont val="Times New Roman"/>
        <family val="1"/>
        <charset val="204"/>
      </rPr>
      <t>30190000-7 Офісне устаткування та приладдя різне
(30199230-1 - Конверти; 30197630-1 - Папір для друку)</t>
    </r>
  </si>
  <si>
    <t xml:space="preserve">грн. (двісті десять  тисяч вісімсот  гривень 00 коп.)                            </t>
  </si>
  <si>
    <t>Код ДК 021:2015 34110000-1 Легкові автомобілі</t>
  </si>
  <si>
    <t>гривень (дев'ятсот тисяч гривень 00 копійок)</t>
  </si>
  <si>
    <t>(34111100-9 Легкові автомобілі типу «універсал»)</t>
  </si>
  <si>
    <t>Технічний нагляд за проектом  Реконструкція автомобільного пункту пропуску "Красноїльськ"</t>
  </si>
  <si>
    <t>Технічний нагляд за проектом  Реконструкція автомобільного пункту пропуску "Ужгород" ІІ черга (пасажирський напрямок)</t>
  </si>
  <si>
    <t>Легковий автомобіль «Skoda Kodiaq Ambition 2,0 TDI/110kW 7 DSG 4x4 (або еквівалент*)»</t>
  </si>
  <si>
    <r>
      <t xml:space="preserve">загальний фонд КПКВ 3506010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46, довідка від 11.06.2021 №92, від 14.06.2021 № 93)</t>
    </r>
  </si>
  <si>
    <t xml:space="preserve">гривень (сто тридцять мільйонів  гривень 00 коп.)                                                                  </t>
  </si>
  <si>
    <r>
      <t xml:space="preserve">загальний фонд КПКВ 3506010 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47, від 11.06.2021 № 92, від 14.06.2021 № 93)</t>
    </r>
  </si>
  <si>
    <t xml:space="preserve">грн. (тридцять шість  мільйонів дев'ятсот сорок сім тисяч чотириста гривень 00 коп.)                                                               </t>
  </si>
  <si>
    <t>очікувана вартість на 2021-2022 р.р.  (один мільйон триста шістдесят  тисяч шістсот вісімдесят три гривні 00 коп.), в т.ч. очікувана вартість на 2021 рік 679 616,00 грн. (шістост сімдесят дев'ять тисяч шістсот шіснадцять грн. 00 коп.)</t>
  </si>
  <si>
    <t xml:space="preserve">Технічний нагляд за проектом «Реконструкція автомобільного пункту пропуску  «Дяківці» Чернівецької області»  (коригування) за адресою: Чернівецька область, Герцаївський район, село Тернавка, урочище «Таможня»  </t>
  </si>
  <si>
    <t xml:space="preserve">«Реконструкція автомобільного пункту пропуску  «Дяківці» Чернівецької області»  (коригування) за адресою: Чернівецька область, Герцаївський район, село Тернавка, урочище «Таможня»  </t>
  </si>
  <si>
    <t>очікувана вартість на 2021-2022 р.р.  (дев'яносто сім мільйонів п'ятсот сімдесят п'ять  тисяч сімсот двадцять сім гривень 00 коп.), в т.ч. очікувана вартість на 2021 рік 48 735 862,00 грн. (сорок вісім мільйонів  сімсот тридцять п'ять тисяч вісімсот шістдесят дві грн. 00 коп.)</t>
  </si>
  <si>
    <r>
      <rPr>
        <b/>
        <sz val="10"/>
        <rFont val="Times New Roman"/>
        <family val="1"/>
        <charset val="204"/>
      </rPr>
      <t xml:space="preserve">Код ДК 021:2015  38580000-4 </t>
    </r>
    <r>
      <rPr>
        <sz val="10"/>
        <rFont val="Times New Roman"/>
        <family val="1"/>
        <charset val="204"/>
      </rPr>
      <t>-Рентгенологічне та радіологічне обладнання немедичного призначення</t>
    </r>
  </si>
  <si>
    <t>Рентгенологічне та радіологічне обладнання немедичного призначення – за кодом ДК 021:2015 – 38580000-4 (Скануючі системи стаціонарного типу для огляду легкового автотранспорту)</t>
  </si>
  <si>
    <t>Код ДК 021:2015 71240000-2 Архітектурні, інженерні та планувальні послуги</t>
  </si>
  <si>
    <t>(71240000-2 Архітектурні, інженерні та планувальні послуги)</t>
  </si>
  <si>
    <t>очікувана вартість на 2021-2022 р.р.  (сто дев"яносто вісім тисяч дев"ятсот двадцять одна  грн. 45 коп.), в т.ч. очікувана вартість на 2021 рік 139 245,02 грн. (сто тридцять дев"ять тисяч двісті сорок п"ять грн. грн. 02 коп.)</t>
  </si>
  <si>
    <t>Здійснення авторського нагляду за виконанням будівельних робіт під час будівництва об’єкта «Реконструкція автомобільного пункту пропуску «Красноїльськ» Чернівецької області» (коригування)»</t>
  </si>
  <si>
    <t xml:space="preserve">Придбання бланків сертифікатів з перевезення (походження) товару EUR.1 та EUR-MED (ДК 021:2015 - 22820000-4 Бланки) </t>
  </si>
  <si>
    <t xml:space="preserve">грн. (один мільойон двадцять тисяч  гривень 00 коп.)                            </t>
  </si>
  <si>
    <t>Послуги з інженерного проектування за кодом ДК 021:2015 – 71320000-7 («Розробка проектно-кошторисної документації зовнішнього електропостачання по об’єкту: «Реконструкція міжнародного пункту пропуску для автомобільного сполучення «Шегині» на українсько-польському кордоні», Львівська область, Яворівський район, с. Шегині,   вул. Дружби, 201»)</t>
  </si>
  <si>
    <t>грн. (сто дев'яносто дев'ять тисяч гривень 00 копійок)</t>
  </si>
  <si>
    <t>вересень</t>
  </si>
  <si>
    <t xml:space="preserve">грн.( сто дев'яносто три  тисячі триста двадцять одна  гривня 59 коп.)                            </t>
  </si>
  <si>
    <t>Послуги провайдерів – за кодом ДК 021:2015 – 72410000-7 (послуги захищеного доступу до мережі Інтернет за адресою: м. Київ, вул. Саксаганського, 66)</t>
  </si>
  <si>
    <r>
      <t xml:space="preserve"> ДК 021:2015 – 72410000-7 </t>
    </r>
    <r>
      <rPr>
        <sz val="10"/>
        <color indexed="8"/>
        <rFont val="Times New Roman"/>
        <family val="1"/>
        <charset val="204"/>
      </rPr>
      <t>Послуги провайдерів</t>
    </r>
  </si>
  <si>
    <t>Код за ДК 021:2015 - 301900007 - Офісне устаткування та приладдя різне</t>
  </si>
  <si>
    <r>
      <t xml:space="preserve">Код 021: 2015 </t>
    </r>
    <r>
      <rPr>
        <sz val="10"/>
        <color indexed="8"/>
        <rFont val="Times New Roman"/>
        <family val="1"/>
        <charset val="204"/>
      </rPr>
      <t xml:space="preserve">30190000-7 Офісне устаткування та приладдя різне
</t>
    </r>
  </si>
  <si>
    <t xml:space="preserve">грн. (шістсот сімдесят п'ять тисяч триста дев'ять  гривень 70 коп.)                            </t>
  </si>
  <si>
    <t xml:space="preserve">Послуги з технічного обслуговування ліфтів за кодом ДК 021:2015-  50750000-7 </t>
  </si>
  <si>
    <t xml:space="preserve">ДК 021:2015 50750000-7 Послуги з технічного обслуговування ліфтів </t>
  </si>
  <si>
    <t>грн. (сто вісімдесят чотири тисячі вісімсот дев'яносто три грин. 36 коп.)</t>
  </si>
  <si>
    <r>
      <t>Код   ДК 021: 2015 65310000-9</t>
    </r>
    <r>
      <rPr>
        <sz val="10"/>
        <color indexed="8"/>
        <rFont val="Times New Roman"/>
        <family val="1"/>
        <charset val="204"/>
      </rPr>
      <t xml:space="preserve">  Розподіл електричної енергії   </t>
    </r>
  </si>
  <si>
    <t>гривень (сімнадцять тисяч дев'ятсот вісімдесят сім грн. 71 коп.)</t>
  </si>
  <si>
    <t>ПрАТ "ДТЕК КИЇВСЬКІ РЕГІОНАЛЬНІ ЕЛЕКТРОМЕРЕЖІ"</t>
  </si>
  <si>
    <t xml:space="preserve"> Постачання електричної енергії за адресою м. Київ, вул.Дегтярівська, 11-Г (ДК 021: 2015 09310000-5 Електрична енергія) (Постачання електричної енергії за адресами м. Київ, вул.Дегтярівська, 11-Гм. Київ, вул.Дегтярівська, 11-А,вул.Саксаганського, 66, Київська обл., Вишгородський р-н. с.Лютіж, Урочище Туровча 1: ДК 021: 2015 09310000-5 Електрична енергія)</t>
  </si>
  <si>
    <t>Розподіл електричної енергії за адресою: Київська обл., Вишгородський р-н. с.Лютіж, Урочище Туровча 1 (ДК 021: 2015 65310000-9  Розподіл електричної енергії) (Розподіл електричної енергії за адресою Київська обл., Вишгородський р-н. с.Лютіж, Урочище Туровча 1)</t>
  </si>
  <si>
    <t>(довідка про зміни до кошторису на 2021 рік від 23.09.2021 № 147)</t>
  </si>
  <si>
    <t>гривень (триста п'ятдесят одна тисяча вісімсот тридцять дві грн. 33 коп.)</t>
  </si>
  <si>
    <t>Розподіл (передача) електричної енергії за адресою: м. Київ, вул. Дегтярівська, 11г (ДК 021: 2015 65310000-9  Розподіл електричної енергії) (Розподіл електричної енергії за адресою м. Київ, вул. Дегтярівська, 11г)</t>
  </si>
  <si>
    <t>Розподіл (передача) електричної енергії за адресою: м. Київ, вул. Дегтярівська, 11а (ДК 021: 2015 65310000-9  Розподіл електричної енергії) (Розподіл електричної енергії за адресою м. Київ, вул. Дегтярівська, 11а)</t>
  </si>
  <si>
    <t>гривень  (двадцять чотири тисячі одна грн. 69 коп.)</t>
  </si>
  <si>
    <t>гривень (триста сімдесят чотири тисячі тридцять чотири грн. 49 коп.)</t>
  </si>
  <si>
    <t xml:space="preserve"> Постачання електричної енергії за адресою: м. Київ, вул.Дегтярівська, 11-Г (ДК 021: 2015 09310000-5 Електрична енергія) (Постачання електричної енергії за адресою: м. Київ, вул.Дегтярівська, 11-Г ДК 021: 2015 09310000-5 Електрична енергія)</t>
  </si>
  <si>
    <t>Капітальний ремонт асфальтобетонного покриття проїжджої частини міжнародного автомобільного пункту пропуску «Ягодин» с. Старовойтове, Любомльський район, Волинської області</t>
  </si>
  <si>
    <r>
      <t xml:space="preserve">Код ДК 021:2015 - 45000000-7 </t>
    </r>
    <r>
      <rPr>
        <sz val="10"/>
        <color indexed="8"/>
        <rFont val="Times New Roman"/>
        <family val="1"/>
        <charset val="204"/>
      </rPr>
      <t>Будівельні роботи та поточний ремонт
(45000000-7 Будівельні роботи та поточний ремонт)</t>
    </r>
  </si>
  <si>
    <r>
      <t xml:space="preserve">загальний фонд КПКВ 3506010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__.10.2021 № __)</t>
    </r>
    <r>
      <rPr>
        <sz val="10"/>
        <color indexed="8"/>
        <rFont val="Times New Roman"/>
        <family val="1"/>
        <charset val="204"/>
      </rPr>
      <t xml:space="preserve">
2021-2022 рік - 83 175 300 грн, з них 2021 рік - 11 300 000 грн           </t>
    </r>
  </si>
  <si>
    <t>Затверджений рішенням тендерного комітету Держмитслужби  від _____________№_____________.</t>
  </si>
  <si>
    <t xml:space="preserve">Голова тендерного комітету </t>
  </si>
  <si>
    <t>__________</t>
  </si>
  <si>
    <t>Давид МАКАР'ЯН</t>
  </si>
  <si>
    <t>(підпис)</t>
  </si>
  <si>
    <t>(ініціали та прізвище)</t>
  </si>
  <si>
    <t xml:space="preserve">Секретар тендерного комітету </t>
  </si>
  <si>
    <t>Ольга ЖАРКОВА</t>
  </si>
  <si>
    <t xml:space="preserve">грн. (вісімдесят три мільйони сто сімдесят п'ять тисяч триста гривень 00 коп.)               </t>
  </si>
  <si>
    <t>Зміни 23</t>
  </si>
  <si>
    <t>ДК 021:2015 – 71320000-7                      Послуги з інженерного проектування 
(71320000-7 Послуги з інженерного проектування )</t>
  </si>
  <si>
    <t>Постачання електричної енергії за адресами:м. Київ, вул. Дегтярівська, 11 Г, м. Київ, вул. Дегтярівська, 11 А, вул. Саксаганського, 66 та Київська обл., Вишгородський район, с. Лютіж, урочище Туровча, 1</t>
  </si>
  <si>
    <t xml:space="preserve">Код  ДК 021: 2015 09310000-5 Електрична енергія  
(09310000-5 Електрична енергія)   </t>
  </si>
  <si>
    <t xml:space="preserve">Закупівля через Централізовану закупівельну організацію </t>
  </si>
  <si>
    <t>грн. (п'ять мільйонів чотириста вісімдесят шість тисяч дев'ятсот п'ятдесят шість гривень 80 копійок)</t>
  </si>
  <si>
    <t>загальний фонд КПКВ 3506010 (під очікувану вартість на 2022 рік)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</si>
</sst>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color rgb="FFC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4">
    <xf numFmtId="0" fontId="0" fillId="0" borderId="0" xfId="0"/>
    <xf numFmtId="0" fontId="15" fillId="0" borderId="2" xfId="0" applyFont="1" applyBorder="1" applyAlignment="1">
      <alignment horizontal="center" vertical="top" wrapText="1"/>
    </xf>
    <xf numFmtId="0" fontId="7" fillId="3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top" wrapText="1"/>
    </xf>
    <xf numFmtId="4" fontId="14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4" fontId="14" fillId="2" borderId="2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4" fontId="0" fillId="0" borderId="0" xfId="0" applyNumberFormat="1"/>
    <xf numFmtId="0" fontId="8" fillId="4" borderId="1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12" fillId="0" borderId="0" xfId="0" applyFont="1"/>
    <xf numFmtId="0" fontId="15" fillId="4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top" wrapText="1"/>
    </xf>
    <xf numFmtId="4" fontId="20" fillId="5" borderId="4" xfId="0" applyNumberFormat="1" applyFont="1" applyFill="1" applyBorder="1" applyAlignment="1">
      <alignment horizontal="center" vertical="center" wrapText="1"/>
    </xf>
    <xf numFmtId="4" fontId="20" fillId="5" borderId="2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wrapText="1"/>
    </xf>
    <xf numFmtId="4" fontId="23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0" fontId="8" fillId="4" borderId="3" xfId="0" applyFont="1" applyFill="1" applyBorder="1" applyAlignment="1">
      <alignment vertical="center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justify" wrapText="1"/>
    </xf>
    <xf numFmtId="0" fontId="17" fillId="4" borderId="3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top" wrapText="1"/>
    </xf>
    <xf numFmtId="0" fontId="28" fillId="4" borderId="4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top" wrapText="1"/>
    </xf>
    <xf numFmtId="4" fontId="30" fillId="0" borderId="0" xfId="0" applyNumberFormat="1" applyFont="1"/>
    <xf numFmtId="0" fontId="22" fillId="0" borderId="2" xfId="0" applyFont="1" applyBorder="1" applyAlignment="1">
      <alignment horizontal="center" vertical="top" wrapText="1"/>
    </xf>
    <xf numFmtId="4" fontId="31" fillId="0" borderId="0" xfId="0" applyNumberFormat="1" applyFont="1"/>
    <xf numFmtId="4" fontId="31" fillId="4" borderId="0" xfId="0" applyNumberFormat="1" applyFont="1" applyFill="1"/>
    <xf numFmtId="4" fontId="24" fillId="4" borderId="2" xfId="0" applyNumberFormat="1" applyFont="1" applyFill="1" applyBorder="1" applyAlignment="1">
      <alignment horizontal="center"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vertical="top" wrapText="1"/>
    </xf>
    <xf numFmtId="4" fontId="24" fillId="4" borderId="7" xfId="0" applyNumberFormat="1" applyFont="1" applyFill="1" applyBorder="1" applyAlignment="1">
      <alignment horizontal="center" vertical="top" wrapText="1"/>
    </xf>
    <xf numFmtId="0" fontId="19" fillId="4" borderId="10" xfId="0" applyFont="1" applyFill="1" applyBorder="1" applyAlignment="1">
      <alignment horizontal="center" vertical="top" wrapText="1"/>
    </xf>
    <xf numFmtId="0" fontId="29" fillId="4" borderId="10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top" wrapText="1"/>
    </xf>
    <xf numFmtId="4" fontId="13" fillId="2" borderId="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vertical="top" wrapText="1"/>
    </xf>
    <xf numFmtId="0" fontId="8" fillId="4" borderId="8" xfId="0" applyFont="1" applyFill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left" vertical="top" wrapText="1"/>
    </xf>
    <xf numFmtId="0" fontId="32" fillId="0" borderId="0" xfId="0" applyFont="1"/>
    <xf numFmtId="0" fontId="33" fillId="0" borderId="0" xfId="0" applyFont="1"/>
    <xf numFmtId="4" fontId="20" fillId="6" borderId="4" xfId="0" applyNumberFormat="1" applyFont="1" applyFill="1" applyBorder="1" applyAlignment="1">
      <alignment horizontal="center" vertical="top" wrapText="1"/>
    </xf>
    <xf numFmtId="4" fontId="24" fillId="6" borderId="2" xfId="0" applyNumberFormat="1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vertical="top" wrapText="1"/>
    </xf>
    <xf numFmtId="0" fontId="35" fillId="0" borderId="0" xfId="0" applyFont="1"/>
    <xf numFmtId="0" fontId="36" fillId="0" borderId="0" xfId="0" applyFont="1"/>
    <xf numFmtId="0" fontId="21" fillId="6" borderId="1" xfId="0" applyFont="1" applyFill="1" applyBorder="1" applyAlignment="1">
      <alignment vertical="top" wrapText="1"/>
    </xf>
    <xf numFmtId="0" fontId="37" fillId="0" borderId="0" xfId="0" applyFont="1"/>
    <xf numFmtId="0" fontId="6" fillId="0" borderId="20" xfId="0" applyFont="1" applyBorder="1" applyAlignment="1">
      <alignment horizontal="center" vertical="center" wrapText="1"/>
    </xf>
    <xf numFmtId="4" fontId="38" fillId="0" borderId="0" xfId="0" applyNumberFormat="1" applyFont="1"/>
    <xf numFmtId="0" fontId="22" fillId="0" borderId="2" xfId="0" applyFont="1" applyFill="1" applyBorder="1" applyAlignment="1">
      <alignment horizontal="center" vertical="top" wrapText="1"/>
    </xf>
    <xf numFmtId="0" fontId="22" fillId="0" borderId="25" xfId="0" applyFont="1" applyFill="1" applyBorder="1" applyAlignment="1">
      <alignment horizontal="center" vertical="top" wrapText="1"/>
    </xf>
    <xf numFmtId="0" fontId="28" fillId="4" borderId="7" xfId="0" applyFont="1" applyFill="1" applyBorder="1" applyAlignment="1">
      <alignment horizontal="center" vertical="top" wrapText="1"/>
    </xf>
    <xf numFmtId="0" fontId="38" fillId="0" borderId="0" xfId="0" applyFont="1"/>
    <xf numFmtId="0" fontId="0" fillId="0" borderId="0" xfId="0" applyAlignment="1">
      <alignment vertical="top"/>
    </xf>
    <xf numFmtId="4" fontId="39" fillId="0" borderId="0" xfId="0" applyNumberFormat="1" applyFont="1"/>
    <xf numFmtId="4" fontId="42" fillId="0" borderId="0" xfId="0" applyNumberFormat="1" applyFont="1" applyAlignment="1">
      <alignment horizontal="left" vertical="top"/>
    </xf>
    <xf numFmtId="4" fontId="39" fillId="4" borderId="0" xfId="0" applyNumberFormat="1" applyFont="1" applyFill="1"/>
    <xf numFmtId="4" fontId="14" fillId="2" borderId="7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 wrapText="1"/>
    </xf>
    <xf numFmtId="0" fontId="22" fillId="6" borderId="4" xfId="0" applyFont="1" applyFill="1" applyBorder="1" applyAlignment="1">
      <alignment horizontal="center" vertical="top" wrapText="1"/>
    </xf>
    <xf numFmtId="0" fontId="8" fillId="0" borderId="28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center" vertical="center" wrapText="1"/>
    </xf>
    <xf numFmtId="4" fontId="20" fillId="0" borderId="27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44" fillId="0" borderId="3" xfId="0" applyFont="1" applyFill="1" applyBorder="1" applyAlignment="1">
      <alignment horizontal="center" vertical="top" wrapText="1"/>
    </xf>
    <xf numFmtId="0" fontId="45" fillId="0" borderId="3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left" vertical="top" wrapText="1"/>
    </xf>
    <xf numFmtId="4" fontId="47" fillId="6" borderId="2" xfId="0" applyNumberFormat="1" applyFont="1" applyFill="1" applyBorder="1" applyAlignment="1">
      <alignment horizontal="center" vertical="center" wrapText="1"/>
    </xf>
    <xf numFmtId="4" fontId="48" fillId="0" borderId="0" xfId="0" applyNumberFormat="1" applyFont="1"/>
    <xf numFmtId="0" fontId="6" fillId="0" borderId="21" xfId="0" applyNumberFormat="1" applyFont="1" applyFill="1" applyBorder="1" applyAlignment="1">
      <alignment vertical="top" wrapText="1"/>
    </xf>
    <xf numFmtId="0" fontId="6" fillId="0" borderId="23" xfId="0" applyNumberFormat="1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top" wrapText="1"/>
    </xf>
    <xf numFmtId="0" fontId="22" fillId="6" borderId="7" xfId="0" applyFont="1" applyFill="1" applyBorder="1" applyAlignment="1">
      <alignment horizontal="center" vertical="top" wrapText="1"/>
    </xf>
    <xf numFmtId="0" fontId="40" fillId="6" borderId="2" xfId="0" applyFont="1" applyFill="1" applyBorder="1" applyAlignment="1">
      <alignment horizontal="center" vertical="top" wrapText="1"/>
    </xf>
    <xf numFmtId="4" fontId="51" fillId="6" borderId="4" xfId="0" applyNumberFormat="1" applyFont="1" applyFill="1" applyBorder="1" applyAlignment="1">
      <alignment horizontal="center" vertical="top" wrapText="1"/>
    </xf>
    <xf numFmtId="0" fontId="40" fillId="6" borderId="4" xfId="0" applyFont="1" applyFill="1" applyBorder="1" applyAlignment="1">
      <alignment horizontal="center" vertical="top" wrapText="1"/>
    </xf>
    <xf numFmtId="0" fontId="34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justify" wrapText="1"/>
    </xf>
    <xf numFmtId="4" fontId="52" fillId="4" borderId="0" xfId="0" applyNumberFormat="1" applyFont="1" applyFill="1"/>
    <xf numFmtId="0" fontId="15" fillId="0" borderId="2" xfId="0" applyFont="1" applyFill="1" applyBorder="1" applyAlignment="1">
      <alignment horizontal="center" vertical="top" wrapText="1"/>
    </xf>
    <xf numFmtId="4" fontId="24" fillId="6" borderId="4" xfId="0" applyNumberFormat="1" applyFont="1" applyFill="1" applyBorder="1" applyAlignment="1">
      <alignment horizontal="center" vertical="top" wrapText="1"/>
    </xf>
    <xf numFmtId="4" fontId="47" fillId="6" borderId="12" xfId="0" applyNumberFormat="1" applyFont="1" applyFill="1" applyBorder="1" applyAlignment="1">
      <alignment horizontal="center" vertical="top" wrapText="1"/>
    </xf>
    <xf numFmtId="0" fontId="53" fillId="0" borderId="0" xfId="0" applyFont="1"/>
    <xf numFmtId="0" fontId="34" fillId="4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5" fillId="0" borderId="10" xfId="0" applyFont="1" applyBorder="1" applyAlignment="1">
      <alignment horizontal="center" vertical="center" wrapText="1"/>
    </xf>
    <xf numFmtId="0" fontId="8" fillId="0" borderId="18" xfId="0" applyFont="1" applyFill="1" applyBorder="1" applyAlignment="1">
      <alignment vertical="top" wrapText="1"/>
    </xf>
    <xf numFmtId="4" fontId="55" fillId="0" borderId="2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top" wrapText="1"/>
    </xf>
    <xf numFmtId="4" fontId="47" fillId="6" borderId="2" xfId="0" applyNumberFormat="1" applyFont="1" applyFill="1" applyBorder="1" applyAlignment="1">
      <alignment horizontal="center" vertical="top" wrapText="1"/>
    </xf>
    <xf numFmtId="4" fontId="24" fillId="6" borderId="3" xfId="0" applyNumberFormat="1" applyFont="1" applyFill="1" applyBorder="1" applyAlignment="1">
      <alignment horizontal="center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5" fillId="4" borderId="4" xfId="0" applyNumberFormat="1" applyFont="1" applyFill="1" applyBorder="1" applyAlignment="1">
      <alignment horizontal="center" vertical="top" wrapText="1"/>
    </xf>
    <xf numFmtId="4" fontId="51" fillId="0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4" fontId="51" fillId="6" borderId="2" xfId="0" applyNumberFormat="1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20" fillId="6" borderId="12" xfId="0" applyNumberFormat="1" applyFont="1" applyFill="1" applyBorder="1" applyAlignment="1">
      <alignment horizontal="center" vertical="top" wrapText="1"/>
    </xf>
    <xf numFmtId="4" fontId="17" fillId="6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58" fillId="0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4" fontId="47" fillId="6" borderId="4" xfId="0" applyNumberFormat="1" applyFont="1" applyFill="1" applyBorder="1" applyAlignment="1">
      <alignment horizontal="center" vertical="top" wrapText="1"/>
    </xf>
    <xf numFmtId="4" fontId="60" fillId="0" borderId="0" xfId="0" applyNumberFormat="1" applyFont="1"/>
    <xf numFmtId="4" fontId="61" fillId="0" borderId="0" xfId="0" applyNumberFormat="1" applyFont="1"/>
    <xf numFmtId="4" fontId="24" fillId="6" borderId="7" xfId="0" applyNumberFormat="1" applyFont="1" applyFill="1" applyBorder="1" applyAlignment="1">
      <alignment horizontal="center" vertical="top" wrapText="1"/>
    </xf>
    <xf numFmtId="0" fontId="15" fillId="6" borderId="12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left" vertical="top" wrapText="1"/>
    </xf>
    <xf numFmtId="0" fontId="10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4" fontId="47" fillId="6" borderId="30" xfId="0" applyNumberFormat="1" applyFont="1" applyFill="1" applyBorder="1" applyAlignment="1">
      <alignment horizontal="center" vertical="top" wrapText="1"/>
    </xf>
    <xf numFmtId="0" fontId="8" fillId="0" borderId="38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8" fillId="2" borderId="42" xfId="0" applyFont="1" applyFill="1" applyBorder="1" applyAlignment="1">
      <alignment vertical="center" wrapText="1"/>
    </xf>
    <xf numFmtId="0" fontId="9" fillId="2" borderId="43" xfId="0" applyFont="1" applyFill="1" applyBorder="1" applyAlignment="1">
      <alignment vertical="top" wrapText="1"/>
    </xf>
    <xf numFmtId="0" fontId="21" fillId="2" borderId="21" xfId="0" applyFont="1" applyFill="1" applyBorder="1" applyAlignment="1">
      <alignment vertical="center" wrapText="1"/>
    </xf>
    <xf numFmtId="0" fontId="21" fillId="2" borderId="34" xfId="0" applyFont="1" applyFill="1" applyBorder="1" applyAlignment="1">
      <alignment vertical="center" wrapText="1"/>
    </xf>
    <xf numFmtId="0" fontId="59" fillId="0" borderId="37" xfId="0" applyFont="1" applyFill="1" applyBorder="1" applyAlignment="1">
      <alignment vertical="top" wrapText="1"/>
    </xf>
    <xf numFmtId="0" fontId="59" fillId="0" borderId="37" xfId="0" applyFont="1" applyFill="1" applyBorder="1" applyAlignment="1">
      <alignment wrapText="1"/>
    </xf>
    <xf numFmtId="0" fontId="0" fillId="0" borderId="37" xfId="0" applyFill="1" applyBorder="1"/>
    <xf numFmtId="0" fontId="6" fillId="4" borderId="21" xfId="0" applyFont="1" applyFill="1" applyBorder="1" applyAlignment="1">
      <alignment vertical="center" wrapText="1"/>
    </xf>
    <xf numFmtId="0" fontId="6" fillId="4" borderId="32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34" fillId="0" borderId="21" xfId="0" applyFont="1" applyFill="1" applyBorder="1" applyAlignment="1">
      <alignment vertical="top" wrapText="1"/>
    </xf>
    <xf numFmtId="0" fontId="8" fillId="2" borderId="46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top" wrapText="1"/>
    </xf>
    <xf numFmtId="0" fontId="6" fillId="5" borderId="37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vertical="center" wrapText="1"/>
    </xf>
    <xf numFmtId="0" fontId="6" fillId="5" borderId="32" xfId="0" applyFont="1" applyFill="1" applyBorder="1" applyAlignment="1">
      <alignment vertical="center" wrapText="1"/>
    </xf>
    <xf numFmtId="0" fontId="6" fillId="5" borderId="37" xfId="0" applyFont="1" applyFill="1" applyBorder="1" applyAlignment="1">
      <alignment vertical="center" wrapText="1"/>
    </xf>
    <xf numFmtId="0" fontId="6" fillId="4" borderId="37" xfId="0" applyFont="1" applyFill="1" applyBorder="1" applyAlignment="1">
      <alignment vertical="center" wrapText="1"/>
    </xf>
    <xf numFmtId="0" fontId="6" fillId="4" borderId="47" xfId="0" applyFont="1" applyFill="1" applyBorder="1" applyAlignment="1">
      <alignment vertical="center" wrapText="1"/>
    </xf>
    <xf numFmtId="0" fontId="6" fillId="4" borderId="48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0" fontId="6" fillId="0" borderId="29" xfId="0" applyNumberFormat="1" applyFont="1" applyFill="1" applyBorder="1" applyAlignment="1">
      <alignment horizontal="left" vertical="top" wrapText="1"/>
    </xf>
    <xf numFmtId="0" fontId="43" fillId="0" borderId="32" xfId="0" applyNumberFormat="1" applyFont="1" applyFill="1" applyBorder="1" applyAlignment="1">
      <alignment horizontal="left" vertical="top" wrapText="1"/>
    </xf>
    <xf numFmtId="49" fontId="6" fillId="0" borderId="33" xfId="0" applyNumberFormat="1" applyFont="1" applyBorder="1" applyAlignment="1">
      <alignment vertical="center" wrapText="1"/>
    </xf>
    <xf numFmtId="0" fontId="6" fillId="0" borderId="47" xfId="0" applyFont="1" applyFill="1" applyBorder="1" applyAlignment="1">
      <alignment vertical="center" wrapText="1"/>
    </xf>
    <xf numFmtId="0" fontId="6" fillId="6" borderId="3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6" fillId="4" borderId="49" xfId="0" applyFont="1" applyFill="1" applyBorder="1" applyAlignment="1">
      <alignment vertical="center" wrapText="1"/>
    </xf>
    <xf numFmtId="0" fontId="8" fillId="2" borderId="47" xfId="0" applyFont="1" applyFill="1" applyBorder="1" applyAlignment="1">
      <alignment horizontal="left" vertical="center" wrapText="1"/>
    </xf>
    <xf numFmtId="0" fontId="0" fillId="4" borderId="32" xfId="0" applyFill="1" applyBorder="1" applyAlignment="1">
      <alignment vertical="center"/>
    </xf>
    <xf numFmtId="0" fontId="0" fillId="4" borderId="37" xfId="0" applyFill="1" applyBorder="1" applyAlignment="1">
      <alignment vertical="center"/>
    </xf>
    <xf numFmtId="49" fontId="6" fillId="6" borderId="33" xfId="0" applyNumberFormat="1" applyFont="1" applyFill="1" applyBorder="1" applyAlignment="1">
      <alignment vertical="center" wrapText="1"/>
    </xf>
    <xf numFmtId="0" fontId="10" fillId="6" borderId="32" xfId="0" applyFont="1" applyFill="1" applyBorder="1" applyAlignment="1">
      <alignment vertical="top" wrapText="1"/>
    </xf>
    <xf numFmtId="0" fontId="8" fillId="4" borderId="37" xfId="0" applyFont="1" applyFill="1" applyBorder="1" applyAlignment="1">
      <alignment vertical="center" wrapText="1"/>
    </xf>
    <xf numFmtId="0" fontId="25" fillId="2" borderId="43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center" wrapText="1"/>
    </xf>
    <xf numFmtId="4" fontId="17" fillId="6" borderId="3" xfId="0" applyNumberFormat="1" applyFont="1" applyFill="1" applyBorder="1" applyAlignment="1">
      <alignment horizontal="center" vertical="top" wrapText="1"/>
    </xf>
    <xf numFmtId="0" fontId="8" fillId="2" borderId="50" xfId="0" applyFont="1" applyFill="1" applyBorder="1" applyAlignment="1">
      <alignment vertical="center" wrapText="1"/>
    </xf>
    <xf numFmtId="0" fontId="8" fillId="2" borderId="51" xfId="0" applyFont="1" applyFill="1" applyBorder="1" applyAlignment="1">
      <alignment vertical="center" wrapText="1"/>
    </xf>
    <xf numFmtId="0" fontId="9" fillId="2" borderId="51" xfId="0" applyFont="1" applyFill="1" applyBorder="1" applyAlignment="1">
      <alignment vertical="top" wrapText="1"/>
    </xf>
    <xf numFmtId="4" fontId="14" fillId="2" borderId="51" xfId="0" applyNumberFormat="1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vertical="top" wrapText="1"/>
    </xf>
    <xf numFmtId="4" fontId="9" fillId="2" borderId="51" xfId="0" applyNumberFormat="1" applyFont="1" applyFill="1" applyBorder="1" applyAlignment="1">
      <alignment vertical="top" wrapText="1"/>
    </xf>
    <xf numFmtId="4" fontId="24" fillId="6" borderId="17" xfId="0" applyNumberFormat="1" applyFont="1" applyFill="1" applyBorder="1" applyAlignment="1">
      <alignment horizontal="center" vertical="top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25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top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42" fillId="8" borderId="33" xfId="0" applyNumberFormat="1" applyFont="1" applyFill="1" applyBorder="1" applyAlignment="1">
      <alignment vertical="center" wrapText="1"/>
    </xf>
    <xf numFmtId="0" fontId="8" fillId="8" borderId="10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 vertical="top" wrapText="1"/>
    </xf>
    <xf numFmtId="4" fontId="24" fillId="8" borderId="2" xfId="0" applyNumberFormat="1" applyFont="1" applyFill="1" applyBorder="1" applyAlignment="1">
      <alignment horizontal="center" vertical="top" wrapText="1"/>
    </xf>
    <xf numFmtId="49" fontId="6" fillId="8" borderId="1" xfId="0" applyNumberFormat="1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horizontal="center" vertical="top" wrapText="1"/>
    </xf>
    <xf numFmtId="4" fontId="24" fillId="8" borderId="3" xfId="0" applyNumberFormat="1" applyFont="1" applyFill="1" applyBorder="1" applyAlignment="1">
      <alignment horizontal="center" vertical="top" wrapText="1"/>
    </xf>
    <xf numFmtId="49" fontId="6" fillId="8" borderId="10" xfId="0" applyNumberFormat="1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vertical="center" wrapText="1"/>
    </xf>
    <xf numFmtId="0" fontId="10" fillId="8" borderId="24" xfId="0" applyFont="1" applyFill="1" applyBorder="1" applyAlignment="1">
      <alignment horizontal="center" vertical="top" wrapText="1"/>
    </xf>
    <xf numFmtId="49" fontId="6" fillId="8" borderId="24" xfId="0" applyNumberFormat="1" applyFont="1" applyFill="1" applyBorder="1" applyAlignment="1">
      <alignment horizontal="center" vertical="center" wrapText="1"/>
    </xf>
    <xf numFmtId="49" fontId="42" fillId="8" borderId="35" xfId="0" applyNumberFormat="1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vertical="top" wrapText="1"/>
    </xf>
    <xf numFmtId="0" fontId="22" fillId="0" borderId="7" xfId="0" applyFont="1" applyFill="1" applyBorder="1" applyAlignment="1">
      <alignment horizontal="center" vertical="top" wrapText="1"/>
    </xf>
    <xf numFmtId="4" fontId="24" fillId="0" borderId="4" xfId="0" applyNumberFormat="1" applyFont="1" applyFill="1" applyBorder="1" applyAlignment="1">
      <alignment horizontal="center" vertical="top" wrapText="1"/>
    </xf>
    <xf numFmtId="4" fontId="9" fillId="2" borderId="2" xfId="0" applyNumberFormat="1" applyFont="1" applyFill="1" applyBorder="1" applyAlignment="1">
      <alignment vertical="top" wrapText="1"/>
    </xf>
    <xf numFmtId="0" fontId="42" fillId="0" borderId="34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top" wrapText="1"/>
    </xf>
    <xf numFmtId="49" fontId="15" fillId="0" borderId="34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vertical="top" wrapText="1"/>
    </xf>
    <xf numFmtId="49" fontId="15" fillId="0" borderId="3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6" fillId="0" borderId="37" xfId="0" applyNumberFormat="1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center" vertical="center" wrapText="1"/>
    </xf>
    <xf numFmtId="4" fontId="30" fillId="0" borderId="0" xfId="0" applyNumberFormat="1" applyFont="1" applyFill="1"/>
    <xf numFmtId="0" fontId="15" fillId="0" borderId="7" xfId="0" applyFont="1" applyFill="1" applyBorder="1" applyAlignment="1">
      <alignment horizontal="center" vertical="top" wrapText="1"/>
    </xf>
    <xf numFmtId="4" fontId="0" fillId="0" borderId="0" xfId="0" applyNumberFormat="1" applyFill="1"/>
    <xf numFmtId="0" fontId="10" fillId="0" borderId="0" xfId="0" applyFont="1" applyFill="1" applyBorder="1"/>
    <xf numFmtId="0" fontId="15" fillId="0" borderId="4" xfId="0" applyFont="1" applyFill="1" applyBorder="1" applyAlignment="1">
      <alignment horizontal="center" vertical="top" wrapText="1"/>
    </xf>
    <xf numFmtId="0" fontId="0" fillId="0" borderId="33" xfId="0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top" wrapText="1"/>
    </xf>
    <xf numFmtId="0" fontId="40" fillId="0" borderId="41" xfId="0" applyFont="1" applyFill="1" applyBorder="1" applyAlignment="1">
      <alignment horizontal="center" vertical="center" wrapText="1"/>
    </xf>
    <xf numFmtId="0" fontId="62" fillId="0" borderId="41" xfId="0" applyFont="1" applyFill="1" applyBorder="1" applyAlignment="1">
      <alignment horizontal="center" vertical="center" wrapText="1"/>
    </xf>
    <xf numFmtId="4" fontId="51" fillId="0" borderId="2" xfId="0" applyNumberFormat="1" applyFont="1" applyFill="1" applyBorder="1" applyAlignment="1">
      <alignment horizontal="center" vertical="top" wrapText="1"/>
    </xf>
    <xf numFmtId="49" fontId="56" fillId="0" borderId="3" xfId="0" applyNumberFormat="1" applyFont="1" applyFill="1" applyBorder="1" applyAlignment="1">
      <alignment horizontal="center" vertical="center" wrapText="1"/>
    </xf>
    <xf numFmtId="49" fontId="38" fillId="0" borderId="0" xfId="0" applyNumberFormat="1" applyFont="1" applyFill="1"/>
    <xf numFmtId="49" fontId="63" fillId="0" borderId="10" xfId="0" applyNumberFormat="1" applyFont="1" applyFill="1" applyBorder="1" applyAlignment="1">
      <alignment horizontal="center" vertical="center" wrapText="1"/>
    </xf>
    <xf numFmtId="49" fontId="54" fillId="0" borderId="4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center" wrapText="1"/>
    </xf>
    <xf numFmtId="4" fontId="47" fillId="0" borderId="12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center" wrapText="1"/>
    </xf>
    <xf numFmtId="0" fontId="50" fillId="0" borderId="0" xfId="0" applyFont="1" applyFill="1"/>
    <xf numFmtId="0" fontId="6" fillId="0" borderId="49" xfId="0" applyFont="1" applyFill="1" applyBorder="1" applyAlignment="1">
      <alignment horizontal="left" vertical="top" wrapText="1"/>
    </xf>
    <xf numFmtId="4" fontId="20" fillId="0" borderId="12" xfId="0" applyNumberFormat="1" applyFont="1" applyFill="1" applyBorder="1" applyAlignment="1">
      <alignment horizontal="center" vertical="top" wrapText="1"/>
    </xf>
    <xf numFmtId="0" fontId="6" fillId="0" borderId="49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vertical="center" wrapText="1"/>
    </xf>
    <xf numFmtId="49" fontId="6" fillId="0" borderId="33" xfId="0" applyNumberFormat="1" applyFont="1" applyFill="1" applyBorder="1" applyAlignment="1">
      <alignment vertical="center" wrapText="1"/>
    </xf>
    <xf numFmtId="49" fontId="6" fillId="0" borderId="36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top" wrapText="1"/>
    </xf>
    <xf numFmtId="4" fontId="17" fillId="0" borderId="2" xfId="0" applyNumberFormat="1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vertical="top" wrapText="1"/>
    </xf>
    <xf numFmtId="0" fontId="6" fillId="0" borderId="37" xfId="0" applyFont="1" applyFill="1" applyBorder="1" applyAlignment="1">
      <alignment vertical="top" wrapText="1"/>
    </xf>
    <xf numFmtId="49" fontId="8" fillId="0" borderId="36" xfId="0" applyNumberFormat="1" applyFont="1" applyFill="1" applyBorder="1" applyAlignment="1">
      <alignment vertical="center" wrapText="1"/>
    </xf>
    <xf numFmtId="4" fontId="47" fillId="0" borderId="30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top" wrapText="1"/>
    </xf>
    <xf numFmtId="4" fontId="24" fillId="0" borderId="30" xfId="0" applyNumberFormat="1" applyFont="1" applyFill="1" applyBorder="1" applyAlignment="1">
      <alignment horizontal="center" vertical="top" wrapText="1"/>
    </xf>
    <xf numFmtId="49" fontId="6" fillId="0" borderId="31" xfId="0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42" fillId="0" borderId="33" xfId="0" applyNumberFormat="1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top" wrapText="1"/>
    </xf>
    <xf numFmtId="4" fontId="39" fillId="6" borderId="0" xfId="0" applyNumberFormat="1" applyFont="1" applyFill="1"/>
    <xf numFmtId="4" fontId="30" fillId="6" borderId="0" xfId="0" applyNumberFormat="1" applyFont="1" applyFill="1"/>
    <xf numFmtId="0" fontId="0" fillId="6" borderId="0" xfId="0" applyFill="1"/>
    <xf numFmtId="4" fontId="0" fillId="6" borderId="0" xfId="0" applyNumberFormat="1" applyFill="1"/>
    <xf numFmtId="0" fontId="8" fillId="2" borderId="53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top" wrapText="1"/>
    </xf>
    <xf numFmtId="4" fontId="23" fillId="7" borderId="1" xfId="0" applyNumberFormat="1" applyFont="1" applyFill="1" applyBorder="1" applyAlignment="1">
      <alignment horizontal="center" vertical="center" wrapText="1"/>
    </xf>
    <xf numFmtId="4" fontId="23" fillId="6" borderId="2" xfId="0" applyNumberFormat="1" applyFont="1" applyFill="1" applyBorder="1" applyAlignment="1">
      <alignment horizontal="center" vertical="center" wrapText="1"/>
    </xf>
    <xf numFmtId="0" fontId="25" fillId="7" borderId="34" xfId="0" applyFont="1" applyFill="1" applyBorder="1" applyAlignment="1">
      <alignment vertical="top" wrapText="1"/>
    </xf>
    <xf numFmtId="0" fontId="26" fillId="7" borderId="1" xfId="0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center" vertical="top" wrapText="1"/>
    </xf>
    <xf numFmtId="0" fontId="8" fillId="4" borderId="2" xfId="0" applyFont="1" applyFill="1" applyBorder="1" applyAlignment="1">
      <alignment vertical="top" wrapText="1"/>
    </xf>
    <xf numFmtId="4" fontId="17" fillId="6" borderId="2" xfId="0" applyNumberFormat="1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top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top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24" fillId="6" borderId="3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2" borderId="56" xfId="0" applyFont="1" applyFill="1" applyBorder="1" applyAlignment="1">
      <alignment vertical="center" wrapText="1"/>
    </xf>
    <xf numFmtId="0" fontId="26" fillId="7" borderId="25" xfId="0" applyFont="1" applyFill="1" applyBorder="1" applyAlignment="1">
      <alignment vertical="center" wrapText="1"/>
    </xf>
    <xf numFmtId="0" fontId="25" fillId="7" borderId="25" xfId="0" applyFont="1" applyFill="1" applyBorder="1" applyAlignment="1">
      <alignment vertical="top" wrapText="1"/>
    </xf>
    <xf numFmtId="4" fontId="23" fillId="7" borderId="25" xfId="0" applyNumberFormat="1" applyFont="1" applyFill="1" applyBorder="1" applyAlignment="1">
      <alignment horizontal="center" vertical="center" wrapText="1"/>
    </xf>
    <xf numFmtId="0" fontId="25" fillId="7" borderId="57" xfId="0" applyFont="1" applyFill="1" applyBorder="1" applyAlignment="1">
      <alignment vertical="top" wrapText="1"/>
    </xf>
    <xf numFmtId="4" fontId="23" fillId="6" borderId="3" xfId="0" applyNumberFormat="1" applyFont="1" applyFill="1" applyBorder="1" applyAlignment="1">
      <alignment horizontal="center" vertical="center" wrapText="1"/>
    </xf>
    <xf numFmtId="49" fontId="42" fillId="0" borderId="36" xfId="0" applyNumberFormat="1" applyFont="1" applyFill="1" applyBorder="1" applyAlignment="1">
      <alignment vertical="center" wrapText="1"/>
    </xf>
    <xf numFmtId="0" fontId="28" fillId="0" borderId="2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27" fillId="6" borderId="10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2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49" fontId="15" fillId="0" borderId="22" xfId="0" applyNumberFormat="1" applyFont="1" applyFill="1" applyBorder="1" applyAlignment="1">
      <alignment horizontal="center" vertical="center" wrapText="1"/>
    </xf>
    <xf numFmtId="49" fontId="15" fillId="0" borderId="26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49" fontId="6" fillId="0" borderId="22" xfId="0" applyNumberFormat="1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49" fontId="6" fillId="8" borderId="34" xfId="0" applyNumberFormat="1" applyFont="1" applyFill="1" applyBorder="1" applyAlignment="1">
      <alignment horizontal="center" vertical="center" wrapText="1"/>
    </xf>
    <xf numFmtId="49" fontId="6" fillId="8" borderId="33" xfId="0" applyNumberFormat="1" applyFont="1" applyFill="1" applyBorder="1" applyAlignment="1">
      <alignment horizontal="center" vertical="center" wrapText="1"/>
    </xf>
    <xf numFmtId="49" fontId="6" fillId="8" borderId="22" xfId="0" applyNumberFormat="1" applyFont="1" applyFill="1" applyBorder="1" applyAlignment="1">
      <alignment horizontal="center" vertical="center" wrapText="1"/>
    </xf>
    <xf numFmtId="49" fontId="6" fillId="8" borderId="44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top" wrapText="1"/>
    </xf>
    <xf numFmtId="49" fontId="6" fillId="0" borderId="44" xfId="0" applyNumberFormat="1" applyFont="1" applyFill="1" applyBorder="1" applyAlignment="1">
      <alignment horizontal="center" vertical="top" wrapText="1"/>
    </xf>
    <xf numFmtId="49" fontId="6" fillId="0" borderId="34" xfId="0" applyNumberFormat="1" applyFont="1" applyFill="1" applyBorder="1" applyAlignment="1">
      <alignment horizontal="center" vertical="top" wrapText="1"/>
    </xf>
    <xf numFmtId="49" fontId="6" fillId="0" borderId="36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top" wrapText="1"/>
    </xf>
    <xf numFmtId="49" fontId="6" fillId="0" borderId="31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15" fillId="0" borderId="33" xfId="0" applyNumberFormat="1" applyFont="1" applyFill="1" applyBorder="1" applyAlignment="1">
      <alignment horizontal="center" vertical="top" wrapText="1"/>
    </xf>
    <xf numFmtId="49" fontId="15" fillId="0" borderId="34" xfId="0" applyNumberFormat="1" applyFont="1" applyFill="1" applyBorder="1" applyAlignment="1">
      <alignment horizontal="center" vertical="top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41" fillId="6" borderId="3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3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top" wrapText="1"/>
    </xf>
    <xf numFmtId="0" fontId="6" fillId="4" borderId="32" xfId="0" applyFont="1" applyFill="1" applyBorder="1" applyAlignment="1">
      <alignment horizontal="left" vertical="top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37" xfId="0" applyFont="1" applyFill="1" applyBorder="1" applyAlignment="1">
      <alignment horizontal="left" vertical="top" wrapText="1"/>
    </xf>
    <xf numFmtId="0" fontId="6" fillId="8" borderId="21" xfId="0" applyFont="1" applyFill="1" applyBorder="1" applyAlignment="1">
      <alignment horizontal="left" vertical="top" wrapText="1"/>
    </xf>
    <xf numFmtId="0" fontId="6" fillId="8" borderId="32" xfId="0" applyFont="1" applyFill="1" applyBorder="1" applyAlignment="1">
      <alignment horizontal="left" vertical="top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49" fillId="0" borderId="21" xfId="0" applyFont="1" applyFill="1" applyBorder="1" applyAlignment="1">
      <alignment horizontal="left" vertical="top" wrapText="1"/>
    </xf>
    <xf numFmtId="0" fontId="49" fillId="0" borderId="32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>
      <alignment horizontal="center" vertical="center" wrapText="1"/>
    </xf>
    <xf numFmtId="49" fontId="6" fillId="8" borderId="41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left" vertical="top" wrapText="1"/>
    </xf>
    <xf numFmtId="0" fontId="6" fillId="8" borderId="23" xfId="0" applyFont="1" applyFill="1" applyBorder="1" applyAlignment="1">
      <alignment horizontal="left" vertical="top" wrapText="1"/>
    </xf>
    <xf numFmtId="0" fontId="6" fillId="4" borderId="37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32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center" wrapText="1"/>
    </xf>
    <xf numFmtId="0" fontId="6" fillId="5" borderId="3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9" fillId="0" borderId="21" xfId="0" applyFont="1" applyFill="1" applyBorder="1" applyAlignment="1">
      <alignment horizontal="left" vertical="top" wrapText="1"/>
    </xf>
    <xf numFmtId="0" fontId="59" fillId="0" borderId="32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vertical="top" wrapText="1"/>
    </xf>
    <xf numFmtId="0" fontId="8" fillId="6" borderId="32" xfId="0" applyFont="1" applyFill="1" applyBorder="1" applyAlignment="1">
      <alignment horizontal="left" vertical="top" wrapText="1"/>
    </xf>
    <xf numFmtId="0" fontId="34" fillId="6" borderId="21" xfId="0" applyFont="1" applyFill="1" applyBorder="1" applyAlignment="1">
      <alignment horizontal="left" vertical="top" wrapText="1"/>
    </xf>
    <xf numFmtId="0" fontId="34" fillId="6" borderId="32" xfId="0" applyFont="1" applyFill="1" applyBorder="1" applyAlignment="1">
      <alignment horizontal="left" vertical="top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6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0" fillId="0" borderId="0" xfId="0" applyFont="1" applyBorder="1" applyAlignment="1">
      <alignment horizontal="left" vertical="center"/>
    </xf>
    <xf numFmtId="0" fontId="18" fillId="4" borderId="54" xfId="0" applyFont="1" applyFill="1" applyBorder="1" applyAlignment="1">
      <alignment horizontal="left" vertical="center" wrapText="1"/>
    </xf>
    <xf numFmtId="0" fontId="18" fillId="4" borderId="42" xfId="0" applyFont="1" applyFill="1" applyBorder="1" applyAlignment="1">
      <alignment horizontal="left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49" fontId="6" fillId="0" borderId="55" xfId="0" applyNumberFormat="1" applyFont="1" applyBorder="1" applyAlignment="1">
      <alignment horizontal="center" vertical="center" wrapText="1"/>
    </xf>
    <xf numFmtId="49" fontId="6" fillId="0" borderId="4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"/>
  <sheetViews>
    <sheetView tabSelected="1" view="pageBreakPreview" topLeftCell="A334" zoomScale="145" zoomScaleSheetLayoutView="145" workbookViewId="0">
      <selection activeCell="A337" sqref="A337:G337"/>
    </sheetView>
  </sheetViews>
  <sheetFormatPr defaultRowHeight="15"/>
  <cols>
    <col min="1" max="1" width="46.5703125" customWidth="1"/>
    <col min="2" max="2" width="30.140625" customWidth="1"/>
    <col min="3" max="3" width="10.28515625" customWidth="1"/>
    <col min="4" max="4" width="22.42578125" customWidth="1"/>
    <col min="5" max="5" width="12.28515625" customWidth="1"/>
    <col min="6" max="6" width="16.28515625" customWidth="1"/>
    <col min="7" max="7" width="22.28515625" customWidth="1"/>
    <col min="8" max="8" width="19.1406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496" t="s">
        <v>423</v>
      </c>
      <c r="B1" s="496"/>
      <c r="C1" s="496"/>
      <c r="D1" s="496"/>
      <c r="E1" s="496"/>
      <c r="F1" s="496"/>
      <c r="G1" s="496"/>
    </row>
    <row r="2" spans="1:10" ht="20.25">
      <c r="A2" s="496" t="s">
        <v>265</v>
      </c>
      <c r="B2" s="496"/>
      <c r="C2" s="496"/>
      <c r="D2" s="496"/>
      <c r="E2" s="496"/>
      <c r="F2" s="496"/>
      <c r="G2" s="148" t="s">
        <v>513</v>
      </c>
    </row>
    <row r="3" spans="1:10" ht="18.75">
      <c r="A3" s="497" t="s">
        <v>170</v>
      </c>
      <c r="B3" s="497"/>
      <c r="C3" s="497"/>
      <c r="D3" s="497"/>
      <c r="E3" s="497"/>
      <c r="F3" s="497"/>
      <c r="G3" s="497"/>
    </row>
    <row r="4" spans="1:10" ht="18.75">
      <c r="A4" s="2"/>
      <c r="B4" s="497" t="s">
        <v>1</v>
      </c>
      <c r="C4" s="497"/>
      <c r="D4" s="497"/>
      <c r="E4" s="497"/>
      <c r="F4" s="2"/>
      <c r="G4" s="2"/>
    </row>
    <row r="5" spans="1:10" ht="15.75" thickBot="1">
      <c r="A5" s="498" t="s">
        <v>0</v>
      </c>
      <c r="B5" s="498"/>
      <c r="C5" s="498"/>
      <c r="D5" s="498"/>
      <c r="E5" s="498"/>
      <c r="F5" s="498"/>
      <c r="G5" s="498"/>
    </row>
    <row r="6" spans="1:10" ht="66" customHeight="1" thickBot="1">
      <c r="A6" s="27" t="s">
        <v>2</v>
      </c>
      <c r="B6" s="28" t="s">
        <v>3</v>
      </c>
      <c r="C6" s="28" t="s">
        <v>17</v>
      </c>
      <c r="D6" s="28" t="s">
        <v>4</v>
      </c>
      <c r="E6" s="157" t="s">
        <v>5</v>
      </c>
      <c r="F6" s="157" t="s">
        <v>6</v>
      </c>
      <c r="G6" s="158" t="s">
        <v>7</v>
      </c>
    </row>
    <row r="7" spans="1:10" ht="19.5" customHeight="1">
      <c r="A7" s="27">
        <v>1</v>
      </c>
      <c r="B7" s="28">
        <v>2</v>
      </c>
      <c r="C7" s="28">
        <v>3</v>
      </c>
      <c r="D7" s="29">
        <v>4</v>
      </c>
      <c r="E7" s="30">
        <v>5</v>
      </c>
      <c r="F7" s="81">
        <v>6</v>
      </c>
      <c r="G7" s="159">
        <v>7</v>
      </c>
    </row>
    <row r="8" spans="1:10" s="235" customFormat="1" ht="74.25" customHeight="1">
      <c r="A8" s="276" t="s">
        <v>377</v>
      </c>
      <c r="B8" s="528" t="s">
        <v>334</v>
      </c>
      <c r="C8" s="328">
        <v>2271</v>
      </c>
      <c r="D8" s="277">
        <v>1746218.27</v>
      </c>
      <c r="E8" s="438" t="s">
        <v>61</v>
      </c>
      <c r="F8" s="423" t="s">
        <v>31</v>
      </c>
      <c r="G8" s="404" t="s">
        <v>64</v>
      </c>
      <c r="I8" s="242"/>
    </row>
    <row r="9" spans="1:10" s="235" customFormat="1" ht="35.25" customHeight="1">
      <c r="A9" s="278"/>
      <c r="B9" s="482"/>
      <c r="C9" s="237"/>
      <c r="D9" s="51" t="s">
        <v>376</v>
      </c>
      <c r="E9" s="443"/>
      <c r="F9" s="443"/>
      <c r="G9" s="507"/>
    </row>
    <row r="10" spans="1:10" s="235" customFormat="1" ht="70.5" customHeight="1">
      <c r="A10" s="276" t="s">
        <v>378</v>
      </c>
      <c r="B10" s="482"/>
      <c r="C10" s="237">
        <v>2271</v>
      </c>
      <c r="D10" s="277">
        <v>501358.4</v>
      </c>
      <c r="E10" s="443"/>
      <c r="F10" s="443"/>
      <c r="G10" s="507"/>
    </row>
    <row r="11" spans="1:10" s="235" customFormat="1" ht="44.25" customHeight="1">
      <c r="A11" s="279"/>
      <c r="B11" s="482"/>
      <c r="C11" s="237"/>
      <c r="D11" s="51" t="s">
        <v>327</v>
      </c>
      <c r="E11" s="443"/>
      <c r="F11" s="443"/>
      <c r="G11" s="507"/>
      <c r="I11" s="236"/>
      <c r="J11" s="236"/>
    </row>
    <row r="12" spans="1:10" s="235" customFormat="1" ht="27" customHeight="1">
      <c r="A12" s="504" t="s">
        <v>339</v>
      </c>
      <c r="B12" s="482"/>
      <c r="C12" s="237">
        <v>2271</v>
      </c>
      <c r="D12" s="277">
        <v>501358.4</v>
      </c>
      <c r="E12" s="443"/>
      <c r="F12" s="443"/>
      <c r="G12" s="507"/>
      <c r="I12" s="236"/>
      <c r="J12" s="236"/>
    </row>
    <row r="13" spans="1:10" s="235" customFormat="1" ht="51.75" customHeight="1">
      <c r="A13" s="502"/>
      <c r="B13" s="529"/>
      <c r="C13" s="329"/>
      <c r="D13" s="51" t="s">
        <v>327</v>
      </c>
      <c r="E13" s="439"/>
      <c r="F13" s="439"/>
      <c r="G13" s="444"/>
    </row>
    <row r="14" spans="1:10" s="235" customFormat="1" ht="39.75" customHeight="1">
      <c r="A14" s="276" t="s">
        <v>335</v>
      </c>
      <c r="B14" s="528" t="s">
        <v>334</v>
      </c>
      <c r="C14" s="328">
        <v>2271</v>
      </c>
      <c r="D14" s="277">
        <v>478780.93</v>
      </c>
      <c r="E14" s="397" t="s">
        <v>117</v>
      </c>
      <c r="F14" s="423" t="s">
        <v>23</v>
      </c>
      <c r="G14" s="270" t="s">
        <v>64</v>
      </c>
    </row>
    <row r="15" spans="1:10" s="235" customFormat="1" ht="39.75" customHeight="1">
      <c r="A15" s="278" t="s">
        <v>336</v>
      </c>
      <c r="B15" s="482"/>
      <c r="C15" s="237"/>
      <c r="D15" s="51" t="s">
        <v>328</v>
      </c>
      <c r="E15" s="443"/>
      <c r="F15" s="443"/>
      <c r="G15" s="280" t="s">
        <v>276</v>
      </c>
    </row>
    <row r="16" spans="1:10" s="235" customFormat="1" ht="39.75" customHeight="1">
      <c r="A16" s="276" t="s">
        <v>337</v>
      </c>
      <c r="B16" s="482"/>
      <c r="C16" s="237">
        <v>2271</v>
      </c>
      <c r="D16" s="277">
        <v>145792</v>
      </c>
      <c r="E16" s="443"/>
      <c r="F16" s="443"/>
      <c r="G16" s="270" t="s">
        <v>64</v>
      </c>
    </row>
    <row r="17" spans="1:11" s="235" customFormat="1" ht="39.75" customHeight="1">
      <c r="A17" s="279" t="s">
        <v>338</v>
      </c>
      <c r="B17" s="482"/>
      <c r="C17" s="237"/>
      <c r="D17" s="51" t="s">
        <v>329</v>
      </c>
      <c r="E17" s="443"/>
      <c r="F17" s="443"/>
      <c r="G17" s="280" t="s">
        <v>276</v>
      </c>
    </row>
    <row r="18" spans="1:11" s="235" customFormat="1" ht="39.75" customHeight="1">
      <c r="A18" s="504" t="s">
        <v>339</v>
      </c>
      <c r="B18" s="482"/>
      <c r="C18" s="237">
        <v>2271</v>
      </c>
      <c r="D18" s="277">
        <v>145792</v>
      </c>
      <c r="E18" s="443"/>
      <c r="F18" s="443"/>
      <c r="G18" s="270" t="s">
        <v>64</v>
      </c>
    </row>
    <row r="19" spans="1:11" s="235" customFormat="1" ht="37.5" customHeight="1">
      <c r="A19" s="502"/>
      <c r="B19" s="529"/>
      <c r="C19" s="329"/>
      <c r="D19" s="51" t="s">
        <v>330</v>
      </c>
      <c r="E19" s="439"/>
      <c r="F19" s="439"/>
      <c r="G19" s="280" t="s">
        <v>276</v>
      </c>
    </row>
    <row r="20" spans="1:11" ht="18.75">
      <c r="A20" s="160" t="s">
        <v>8</v>
      </c>
      <c r="B20" s="11"/>
      <c r="C20" s="8"/>
      <c r="D20" s="31">
        <f>D8+D10+D12+D14+D16+D18</f>
        <v>3519300</v>
      </c>
      <c r="E20" s="8"/>
      <c r="F20" s="8"/>
      <c r="G20" s="161"/>
      <c r="H20" s="53"/>
    </row>
    <row r="21" spans="1:11" s="235" customFormat="1" ht="36" customHeight="1">
      <c r="A21" s="453" t="s">
        <v>346</v>
      </c>
      <c r="B21" s="33" t="s">
        <v>341</v>
      </c>
      <c r="C21" s="499">
        <v>2272</v>
      </c>
      <c r="D21" s="277">
        <f>118084.12+17451.15-13630.63</f>
        <v>121904.63999999998</v>
      </c>
      <c r="E21" s="438" t="s">
        <v>62</v>
      </c>
      <c r="F21" s="438" t="s">
        <v>31</v>
      </c>
      <c r="G21" s="445" t="s">
        <v>59</v>
      </c>
    </row>
    <row r="22" spans="1:11" s="235" customFormat="1" ht="42" customHeight="1">
      <c r="A22" s="454"/>
      <c r="B22" s="19" t="s">
        <v>340</v>
      </c>
      <c r="C22" s="500"/>
      <c r="D22" s="51" t="s">
        <v>394</v>
      </c>
      <c r="E22" s="439"/>
      <c r="F22" s="439"/>
      <c r="G22" s="444"/>
      <c r="H22" s="236"/>
    </row>
    <row r="23" spans="1:11" s="235" customFormat="1" ht="38.25" customHeight="1">
      <c r="A23" s="453" t="s">
        <v>345</v>
      </c>
      <c r="B23" s="33" t="s">
        <v>344</v>
      </c>
      <c r="C23" s="499">
        <v>2272</v>
      </c>
      <c r="D23" s="277">
        <f>83906.5+12418.23+13630.63</f>
        <v>109955.36</v>
      </c>
      <c r="E23" s="397" t="s">
        <v>62</v>
      </c>
      <c r="F23" s="438" t="s">
        <v>31</v>
      </c>
      <c r="G23" s="445" t="s">
        <v>59</v>
      </c>
    </row>
    <row r="24" spans="1:11" s="235" customFormat="1" ht="48" customHeight="1">
      <c r="A24" s="454"/>
      <c r="B24" s="26" t="s">
        <v>343</v>
      </c>
      <c r="C24" s="500"/>
      <c r="D24" s="51" t="s">
        <v>395</v>
      </c>
      <c r="E24" s="439"/>
      <c r="F24" s="439"/>
      <c r="G24" s="444"/>
      <c r="H24" s="236"/>
    </row>
    <row r="25" spans="1:11" ht="42" hidden="1" customHeight="1">
      <c r="A25" s="453" t="s">
        <v>384</v>
      </c>
      <c r="B25" s="33" t="s">
        <v>342</v>
      </c>
      <c r="C25" s="499">
        <v>2272</v>
      </c>
      <c r="D25" s="138">
        <v>0</v>
      </c>
      <c r="E25" s="397" t="s">
        <v>117</v>
      </c>
      <c r="F25" s="438" t="s">
        <v>31</v>
      </c>
      <c r="G25" s="404" t="s">
        <v>403</v>
      </c>
    </row>
    <row r="26" spans="1:11" ht="39" hidden="1" customHeight="1">
      <c r="A26" s="454"/>
      <c r="B26" s="19" t="s">
        <v>340</v>
      </c>
      <c r="C26" s="500"/>
      <c r="D26" s="51" t="s">
        <v>385</v>
      </c>
      <c r="E26" s="439"/>
      <c r="F26" s="439"/>
      <c r="G26" s="444"/>
    </row>
    <row r="27" spans="1:11" ht="62.25" hidden="1" customHeight="1">
      <c r="A27" s="453" t="s">
        <v>386</v>
      </c>
      <c r="B27" s="33" t="s">
        <v>344</v>
      </c>
      <c r="C27" s="499">
        <v>2272</v>
      </c>
      <c r="D27" s="138">
        <v>0</v>
      </c>
      <c r="E27" s="397" t="s">
        <v>117</v>
      </c>
      <c r="F27" s="438" t="s">
        <v>31</v>
      </c>
      <c r="G27" s="404" t="s">
        <v>404</v>
      </c>
    </row>
    <row r="28" spans="1:11" ht="30" hidden="1" customHeight="1">
      <c r="A28" s="454"/>
      <c r="B28" s="26" t="s">
        <v>343</v>
      </c>
      <c r="C28" s="500"/>
      <c r="D28" s="51" t="s">
        <v>387</v>
      </c>
      <c r="E28" s="439"/>
      <c r="F28" s="439"/>
      <c r="G28" s="405"/>
    </row>
    <row r="29" spans="1:11" ht="29.25" customHeight="1" thickBot="1">
      <c r="A29" s="162" t="s">
        <v>9</v>
      </c>
      <c r="B29" s="151"/>
      <c r="C29" s="151"/>
      <c r="D29" s="152">
        <f>D21+D23+D25+D27</f>
        <v>231860</v>
      </c>
      <c r="E29" s="151"/>
      <c r="F29" s="151"/>
      <c r="G29" s="163"/>
      <c r="H29" s="53"/>
    </row>
    <row r="30" spans="1:11" ht="42.75" customHeight="1">
      <c r="A30" s="501" t="s">
        <v>379</v>
      </c>
      <c r="B30" s="532" t="s">
        <v>347</v>
      </c>
      <c r="C30" s="535">
        <v>2273</v>
      </c>
      <c r="D30" s="153">
        <f>2654537.72-764087.85</f>
        <v>1890449.87</v>
      </c>
      <c r="E30" s="451" t="s">
        <v>13</v>
      </c>
      <c r="F30" s="411" t="s">
        <v>121</v>
      </c>
      <c r="G30" s="447" t="s">
        <v>410</v>
      </c>
      <c r="H30" s="53"/>
      <c r="K30" s="12"/>
    </row>
    <row r="31" spans="1:11" ht="54.75" customHeight="1">
      <c r="A31" s="502"/>
      <c r="B31" s="533"/>
      <c r="C31" s="536"/>
      <c r="D31" s="51" t="s">
        <v>413</v>
      </c>
      <c r="E31" s="423"/>
      <c r="F31" s="412"/>
      <c r="G31" s="414"/>
      <c r="H31" s="53"/>
      <c r="K31" s="12"/>
    </row>
    <row r="32" spans="1:11" ht="63.75" customHeight="1">
      <c r="A32" s="503" t="s">
        <v>380</v>
      </c>
      <c r="B32" s="533"/>
      <c r="C32" s="536"/>
      <c r="D32" s="127">
        <f>111751.2-38594.3</f>
        <v>73156.899999999994</v>
      </c>
      <c r="E32" s="423"/>
      <c r="F32" s="412"/>
      <c r="G32" s="414"/>
      <c r="H32" s="53"/>
      <c r="K32" s="12"/>
    </row>
    <row r="33" spans="1:11" ht="29.25" customHeight="1">
      <c r="A33" s="504"/>
      <c r="B33" s="533"/>
      <c r="C33" s="536"/>
      <c r="D33" s="51" t="s">
        <v>414</v>
      </c>
      <c r="E33" s="423"/>
      <c r="F33" s="412"/>
      <c r="G33" s="414"/>
      <c r="H33" s="53"/>
      <c r="K33" s="12"/>
    </row>
    <row r="34" spans="1:11" ht="32.25" customHeight="1">
      <c r="A34" s="504" t="s">
        <v>381</v>
      </c>
      <c r="B34" s="533"/>
      <c r="C34" s="536"/>
      <c r="D34" s="102">
        <f>134101.44-33080.83</f>
        <v>101020.61</v>
      </c>
      <c r="E34" s="423"/>
      <c r="F34" s="412"/>
      <c r="G34" s="414"/>
      <c r="H34" s="53"/>
      <c r="K34" s="12"/>
    </row>
    <row r="35" spans="1:11" ht="55.5" customHeight="1">
      <c r="A35" s="502"/>
      <c r="B35" s="534"/>
      <c r="C35" s="537"/>
      <c r="D35" s="51" t="s">
        <v>415</v>
      </c>
      <c r="E35" s="423"/>
      <c r="F35" s="412"/>
      <c r="G35" s="414"/>
      <c r="H35" s="53"/>
      <c r="K35" s="12"/>
    </row>
    <row r="36" spans="1:11" ht="78.75" customHeight="1">
      <c r="A36" s="503" t="s">
        <v>382</v>
      </c>
      <c r="B36" s="327" t="s">
        <v>348</v>
      </c>
      <c r="C36" s="325">
        <v>2273</v>
      </c>
      <c r="D36" s="127">
        <f>109054.51-24672.72</f>
        <v>84381.79</v>
      </c>
      <c r="E36" s="423"/>
      <c r="F36" s="412"/>
      <c r="G36" s="414"/>
      <c r="H36" s="53"/>
      <c r="K36" s="12"/>
    </row>
    <row r="37" spans="1:11" ht="27.75" customHeight="1" thickBot="1">
      <c r="A37" s="525"/>
      <c r="B37" s="154"/>
      <c r="C37" s="155"/>
      <c r="D37" s="156" t="s">
        <v>416</v>
      </c>
      <c r="E37" s="452"/>
      <c r="F37" s="413"/>
      <c r="G37" s="448"/>
      <c r="H37" s="53"/>
      <c r="K37" s="12"/>
    </row>
    <row r="38" spans="1:11" s="235" customFormat="1" ht="57" customHeight="1">
      <c r="A38" s="501" t="s">
        <v>379</v>
      </c>
      <c r="B38" s="532" t="s">
        <v>347</v>
      </c>
      <c r="C38" s="535">
        <v>2273</v>
      </c>
      <c r="D38" s="281">
        <v>764087.85800000001</v>
      </c>
      <c r="E38" s="451" t="s">
        <v>62</v>
      </c>
      <c r="F38" s="411" t="s">
        <v>121</v>
      </c>
      <c r="G38" s="447" t="s">
        <v>422</v>
      </c>
      <c r="H38" s="240"/>
      <c r="K38" s="242"/>
    </row>
    <row r="39" spans="1:11" s="235" customFormat="1" ht="44.25" customHeight="1">
      <c r="A39" s="502"/>
      <c r="B39" s="533"/>
      <c r="C39" s="536"/>
      <c r="D39" s="51" t="s">
        <v>417</v>
      </c>
      <c r="E39" s="423"/>
      <c r="F39" s="412"/>
      <c r="G39" s="414"/>
      <c r="H39" s="240"/>
      <c r="K39" s="242"/>
    </row>
    <row r="40" spans="1:11" s="235" customFormat="1" ht="45" customHeight="1">
      <c r="A40" s="503" t="s">
        <v>380</v>
      </c>
      <c r="B40" s="533"/>
      <c r="C40" s="536"/>
      <c r="D40" s="127">
        <v>38594.303999999989</v>
      </c>
      <c r="E40" s="423"/>
      <c r="F40" s="412"/>
      <c r="G40" s="414"/>
      <c r="H40" s="240"/>
      <c r="K40" s="242"/>
    </row>
    <row r="41" spans="1:11" s="235" customFormat="1" ht="62.25" customHeight="1">
      <c r="A41" s="504"/>
      <c r="B41" s="533"/>
      <c r="C41" s="536"/>
      <c r="D41" s="51" t="s">
        <v>440</v>
      </c>
      <c r="E41" s="423"/>
      <c r="F41" s="412"/>
      <c r="G41" s="414"/>
      <c r="H41" s="240"/>
      <c r="K41" s="242"/>
    </row>
    <row r="42" spans="1:11" s="235" customFormat="1" ht="48" customHeight="1">
      <c r="A42" s="504" t="s">
        <v>381</v>
      </c>
      <c r="B42" s="533"/>
      <c r="C42" s="536"/>
      <c r="D42" s="282">
        <v>33080.831999999995</v>
      </c>
      <c r="E42" s="423"/>
      <c r="F42" s="412"/>
      <c r="G42" s="414"/>
      <c r="H42" s="240"/>
      <c r="K42" s="242"/>
    </row>
    <row r="43" spans="1:11" s="235" customFormat="1" ht="56.25" customHeight="1">
      <c r="A43" s="502"/>
      <c r="B43" s="534"/>
      <c r="C43" s="537"/>
      <c r="D43" s="51" t="s">
        <v>418</v>
      </c>
      <c r="E43" s="423"/>
      <c r="F43" s="412"/>
      <c r="G43" s="414"/>
      <c r="H43" s="240"/>
      <c r="K43" s="242"/>
    </row>
    <row r="44" spans="1:11" s="235" customFormat="1" ht="43.5" customHeight="1">
      <c r="A44" s="503" t="s">
        <v>382</v>
      </c>
      <c r="B44" s="327" t="s">
        <v>348</v>
      </c>
      <c r="C44" s="325">
        <v>2273</v>
      </c>
      <c r="D44" s="127">
        <v>24672.71</v>
      </c>
      <c r="E44" s="423"/>
      <c r="F44" s="412"/>
      <c r="G44" s="414"/>
      <c r="H44" s="240"/>
      <c r="K44" s="242"/>
    </row>
    <row r="45" spans="1:11" s="235" customFormat="1" ht="50.25" customHeight="1" thickBot="1">
      <c r="A45" s="525"/>
      <c r="B45" s="154"/>
      <c r="C45" s="155"/>
      <c r="D45" s="156" t="s">
        <v>419</v>
      </c>
      <c r="E45" s="452"/>
      <c r="F45" s="413"/>
      <c r="G45" s="448"/>
      <c r="H45" s="240"/>
      <c r="K45" s="242"/>
    </row>
    <row r="46" spans="1:11" s="235" customFormat="1" ht="29.25" customHeight="1">
      <c r="A46" s="501" t="s">
        <v>492</v>
      </c>
      <c r="B46" s="481" t="s">
        <v>348</v>
      </c>
      <c r="C46" s="283">
        <v>2273</v>
      </c>
      <c r="D46" s="284">
        <v>1421955.13</v>
      </c>
      <c r="E46" s="451" t="s">
        <v>88</v>
      </c>
      <c r="F46" s="363" t="s">
        <v>31</v>
      </c>
      <c r="G46" s="285" t="s">
        <v>59</v>
      </c>
      <c r="H46" s="240"/>
      <c r="K46" s="242"/>
    </row>
    <row r="47" spans="1:11" s="235" customFormat="1" ht="75.75" customHeight="1" thickBot="1">
      <c r="A47" s="502"/>
      <c r="B47" s="482"/>
      <c r="C47" s="286"/>
      <c r="D47" s="51" t="s">
        <v>411</v>
      </c>
      <c r="E47" s="423"/>
      <c r="F47" s="287"/>
      <c r="G47" s="288" t="s">
        <v>268</v>
      </c>
      <c r="H47" s="240"/>
      <c r="K47" s="242"/>
    </row>
    <row r="48" spans="1:11" ht="27" hidden="1" customHeight="1">
      <c r="A48" s="505" t="s">
        <v>380</v>
      </c>
      <c r="B48" s="211"/>
      <c r="C48" s="212">
        <v>2273</v>
      </c>
      <c r="D48" s="213">
        <v>0</v>
      </c>
      <c r="E48" s="423"/>
      <c r="F48" s="214" t="s">
        <v>31</v>
      </c>
      <c r="G48" s="215" t="s">
        <v>59</v>
      </c>
      <c r="H48" s="53"/>
      <c r="K48" s="12"/>
    </row>
    <row r="49" spans="1:11" ht="61.5" hidden="1" customHeight="1">
      <c r="A49" s="506"/>
      <c r="B49" s="211"/>
      <c r="C49" s="208"/>
      <c r="D49" s="206" t="s">
        <v>331</v>
      </c>
      <c r="E49" s="423"/>
      <c r="F49" s="209"/>
      <c r="G49" s="210" t="s">
        <v>268</v>
      </c>
      <c r="H49" s="53"/>
      <c r="K49" s="12"/>
    </row>
    <row r="50" spans="1:11" ht="24" hidden="1" customHeight="1">
      <c r="A50" s="505" t="s">
        <v>381</v>
      </c>
      <c r="B50" s="211"/>
      <c r="C50" s="212">
        <v>2273</v>
      </c>
      <c r="D50" s="213">
        <v>0</v>
      </c>
      <c r="E50" s="423"/>
      <c r="F50" s="214" t="s">
        <v>31</v>
      </c>
      <c r="G50" s="215" t="s">
        <v>59</v>
      </c>
      <c r="H50" s="53"/>
      <c r="K50" s="12"/>
    </row>
    <row r="51" spans="1:11" ht="60" hidden="1" customHeight="1">
      <c r="A51" s="506"/>
      <c r="B51" s="211"/>
      <c r="C51" s="208"/>
      <c r="D51" s="206" t="s">
        <v>332</v>
      </c>
      <c r="E51" s="423"/>
      <c r="F51" s="209"/>
      <c r="G51" s="210" t="s">
        <v>268</v>
      </c>
      <c r="H51" s="53"/>
      <c r="K51" s="12"/>
    </row>
    <row r="52" spans="1:11" ht="38.25" hidden="1" customHeight="1">
      <c r="A52" s="505" t="s">
        <v>349</v>
      </c>
      <c r="B52" s="211"/>
      <c r="C52" s="216">
        <v>2273</v>
      </c>
      <c r="D52" s="217">
        <v>0</v>
      </c>
      <c r="E52" s="423"/>
      <c r="F52" s="218" t="s">
        <v>31</v>
      </c>
      <c r="G52" s="215" t="s">
        <v>59</v>
      </c>
      <c r="H52" s="53"/>
      <c r="K52" s="12"/>
    </row>
    <row r="53" spans="1:11" ht="46.5" hidden="1" customHeight="1" thickBot="1">
      <c r="A53" s="526"/>
      <c r="B53" s="219"/>
      <c r="C53" s="220"/>
      <c r="D53" s="207" t="s">
        <v>333</v>
      </c>
      <c r="E53" s="452"/>
      <c r="F53" s="221"/>
      <c r="G53" s="222" t="s">
        <v>268</v>
      </c>
      <c r="H53" s="53"/>
      <c r="K53" s="12"/>
    </row>
    <row r="54" spans="1:11" ht="39" hidden="1" thickBot="1">
      <c r="A54" s="164" t="s">
        <v>324</v>
      </c>
      <c r="B54" s="326" t="s">
        <v>128</v>
      </c>
      <c r="C54" s="325">
        <v>2273</v>
      </c>
      <c r="D54" s="140">
        <v>0</v>
      </c>
      <c r="E54" s="304" t="s">
        <v>117</v>
      </c>
      <c r="F54" s="304" t="s">
        <v>31</v>
      </c>
      <c r="G54" s="358" t="s">
        <v>59</v>
      </c>
      <c r="H54" s="53"/>
      <c r="K54" s="12"/>
    </row>
    <row r="55" spans="1:11" ht="24.75" hidden="1" thickBot="1">
      <c r="A55" s="165"/>
      <c r="B55" s="326"/>
      <c r="C55" s="325"/>
      <c r="D55" s="139" t="s">
        <v>132</v>
      </c>
      <c r="E55" s="304"/>
      <c r="F55" s="304"/>
      <c r="G55" s="358"/>
      <c r="H55" s="53"/>
      <c r="K55" s="12"/>
    </row>
    <row r="56" spans="1:11" ht="25.5" hidden="1" customHeight="1">
      <c r="A56" s="562" t="s">
        <v>325</v>
      </c>
      <c r="B56" s="528"/>
      <c r="C56" s="564"/>
      <c r="D56" s="51"/>
      <c r="E56" s="397" t="s">
        <v>117</v>
      </c>
      <c r="F56" s="397"/>
      <c r="G56" s="445" t="s">
        <v>59</v>
      </c>
      <c r="H56" s="53"/>
      <c r="K56" s="12"/>
    </row>
    <row r="57" spans="1:11" ht="35.25" hidden="1" customHeight="1">
      <c r="A57" s="563"/>
      <c r="B57" s="529"/>
      <c r="C57" s="537"/>
      <c r="D57" s="51" t="s">
        <v>132</v>
      </c>
      <c r="E57" s="398"/>
      <c r="F57" s="398"/>
      <c r="G57" s="444"/>
      <c r="H57" s="53"/>
      <c r="K57" s="12"/>
    </row>
    <row r="58" spans="1:11" ht="39" hidden="1" thickBot="1">
      <c r="A58" s="164" t="s">
        <v>326</v>
      </c>
      <c r="B58" s="326"/>
      <c r="C58" s="325"/>
      <c r="D58" s="140"/>
      <c r="E58" s="304" t="s">
        <v>117</v>
      </c>
      <c r="F58" s="304"/>
      <c r="G58" s="358" t="s">
        <v>59</v>
      </c>
      <c r="H58" s="53"/>
      <c r="K58" s="12"/>
    </row>
    <row r="59" spans="1:11" ht="24.75" hidden="1" thickBot="1">
      <c r="A59" s="166"/>
      <c r="B59" s="326"/>
      <c r="C59" s="325"/>
      <c r="D59" s="139" t="s">
        <v>132</v>
      </c>
      <c r="E59" s="351"/>
      <c r="F59" s="351"/>
      <c r="G59" s="358"/>
      <c r="H59" s="53"/>
      <c r="K59" s="12"/>
    </row>
    <row r="60" spans="1:11" ht="25.5">
      <c r="A60" s="501" t="s">
        <v>496</v>
      </c>
      <c r="B60" s="481" t="s">
        <v>489</v>
      </c>
      <c r="C60" s="325">
        <v>2273</v>
      </c>
      <c r="D60" s="284">
        <v>351832.33</v>
      </c>
      <c r="E60" s="451" t="s">
        <v>88</v>
      </c>
      <c r="F60" s="304" t="s">
        <v>479</v>
      </c>
      <c r="G60" s="285" t="s">
        <v>59</v>
      </c>
      <c r="H60" s="53"/>
      <c r="K60" s="12"/>
    </row>
    <row r="61" spans="1:11" ht="41.25" customHeight="1" thickBot="1">
      <c r="A61" s="502"/>
      <c r="B61" s="482"/>
      <c r="C61" s="325"/>
      <c r="D61" s="344" t="s">
        <v>495</v>
      </c>
      <c r="E61" s="423"/>
      <c r="F61" s="351"/>
      <c r="G61" s="317" t="s">
        <v>494</v>
      </c>
      <c r="H61" s="53"/>
      <c r="K61" s="12"/>
    </row>
    <row r="62" spans="1:11" ht="41.25" customHeight="1">
      <c r="A62" s="501" t="s">
        <v>497</v>
      </c>
      <c r="B62" s="481" t="s">
        <v>489</v>
      </c>
      <c r="C62" s="330">
        <v>2273</v>
      </c>
      <c r="D62" s="284">
        <v>24001.69</v>
      </c>
      <c r="E62" s="451" t="s">
        <v>88</v>
      </c>
      <c r="F62" s="344" t="s">
        <v>479</v>
      </c>
      <c r="G62" s="285" t="s">
        <v>59</v>
      </c>
      <c r="H62" s="53"/>
      <c r="K62" s="12"/>
    </row>
    <row r="63" spans="1:11" ht="41.25" customHeight="1" thickBot="1">
      <c r="A63" s="502"/>
      <c r="B63" s="482"/>
      <c r="C63" s="325"/>
      <c r="D63" s="344" t="s">
        <v>498</v>
      </c>
      <c r="E63" s="423"/>
      <c r="F63" s="351"/>
      <c r="G63" s="317" t="s">
        <v>494</v>
      </c>
      <c r="H63" s="53"/>
      <c r="K63" s="12"/>
    </row>
    <row r="64" spans="1:11" ht="41.25" customHeight="1">
      <c r="A64" s="501" t="s">
        <v>493</v>
      </c>
      <c r="B64" s="481" t="s">
        <v>489</v>
      </c>
      <c r="C64" s="330">
        <v>2273</v>
      </c>
      <c r="D64" s="303">
        <v>17987.71</v>
      </c>
      <c r="E64" s="451" t="s">
        <v>88</v>
      </c>
      <c r="F64" s="344" t="s">
        <v>479</v>
      </c>
      <c r="G64" s="285" t="s">
        <v>59</v>
      </c>
      <c r="H64" s="53"/>
      <c r="K64" s="12"/>
    </row>
    <row r="65" spans="1:11" ht="41.25" customHeight="1" thickBot="1">
      <c r="A65" s="502"/>
      <c r="B65" s="482"/>
      <c r="C65" s="325"/>
      <c r="D65" s="344" t="s">
        <v>490</v>
      </c>
      <c r="E65" s="423"/>
      <c r="F65" s="351"/>
      <c r="G65" s="317" t="s">
        <v>491</v>
      </c>
      <c r="H65" s="53"/>
      <c r="K65" s="12"/>
    </row>
    <row r="66" spans="1:11" ht="25.5" customHeight="1">
      <c r="A66" s="501" t="s">
        <v>500</v>
      </c>
      <c r="B66" s="481" t="s">
        <v>348</v>
      </c>
      <c r="C66" s="283">
        <v>2273</v>
      </c>
      <c r="D66" s="303">
        <v>374034.49</v>
      </c>
      <c r="E66" s="451" t="s">
        <v>88</v>
      </c>
      <c r="F66" s="344" t="s">
        <v>479</v>
      </c>
      <c r="G66" s="285" t="s">
        <v>59</v>
      </c>
      <c r="H66" s="53"/>
      <c r="K66" s="12"/>
    </row>
    <row r="67" spans="1:11" ht="42" customHeight="1">
      <c r="A67" s="504"/>
      <c r="B67" s="482"/>
      <c r="C67" s="325"/>
      <c r="D67" s="344" t="s">
        <v>499</v>
      </c>
      <c r="E67" s="423"/>
      <c r="F67" s="351"/>
      <c r="G67" s="375" t="s">
        <v>268</v>
      </c>
      <c r="H67" s="53"/>
      <c r="K67" s="12"/>
    </row>
    <row r="68" spans="1:11" ht="42" customHeight="1">
      <c r="A68" s="385" t="s">
        <v>515</v>
      </c>
      <c r="B68" s="387" t="s">
        <v>516</v>
      </c>
      <c r="C68" s="389">
        <v>2273</v>
      </c>
      <c r="D68" s="297">
        <v>5486956.7999999998</v>
      </c>
      <c r="E68" s="391" t="s">
        <v>517</v>
      </c>
      <c r="F68" s="393" t="s">
        <v>231</v>
      </c>
      <c r="G68" s="377" t="s">
        <v>519</v>
      </c>
      <c r="H68" s="53"/>
      <c r="K68" s="12"/>
    </row>
    <row r="69" spans="1:11" ht="42" customHeight="1" thickBot="1">
      <c r="A69" s="386"/>
      <c r="B69" s="388"/>
      <c r="C69" s="390"/>
      <c r="D69" s="376" t="s">
        <v>518</v>
      </c>
      <c r="E69" s="392"/>
      <c r="F69" s="394"/>
      <c r="G69" s="378"/>
      <c r="H69" s="53"/>
      <c r="K69" s="12"/>
    </row>
    <row r="70" spans="1:11" ht="32.25" customHeight="1" thickBot="1">
      <c r="A70" s="199" t="s">
        <v>10</v>
      </c>
      <c r="B70" s="200"/>
      <c r="C70" s="201"/>
      <c r="D70" s="202">
        <f>D30+D32+D34+D36+D38+D40+D42+D44+D46+D66</f>
        <v>4805434.4939999999</v>
      </c>
      <c r="E70" s="204"/>
      <c r="F70" s="201"/>
      <c r="G70" s="203"/>
      <c r="H70" s="53"/>
      <c r="J70" s="12"/>
    </row>
    <row r="71" spans="1:11" ht="27.75" customHeight="1">
      <c r="A71" s="527" t="s">
        <v>350</v>
      </c>
      <c r="B71" s="197" t="s">
        <v>351</v>
      </c>
      <c r="C71" s="552">
        <v>2274</v>
      </c>
      <c r="D71" s="198">
        <v>489500</v>
      </c>
      <c r="E71" s="439" t="s">
        <v>62</v>
      </c>
      <c r="F71" s="446" t="s">
        <v>107</v>
      </c>
      <c r="G71" s="449" t="s">
        <v>64</v>
      </c>
    </row>
    <row r="72" spans="1:11" ht="71.25" customHeight="1" thickBot="1">
      <c r="A72" s="527"/>
      <c r="B72" s="197"/>
      <c r="C72" s="553"/>
      <c r="D72" s="344" t="s">
        <v>441</v>
      </c>
      <c r="E72" s="438"/>
      <c r="F72" s="446"/>
      <c r="G72" s="450"/>
    </row>
    <row r="73" spans="1:11" ht="32.25" customHeight="1" thickBot="1">
      <c r="A73" s="199" t="s">
        <v>60</v>
      </c>
      <c r="B73" s="200"/>
      <c r="C73" s="201"/>
      <c r="D73" s="202">
        <f>D71</f>
        <v>489500</v>
      </c>
      <c r="E73" s="201"/>
      <c r="F73" s="201"/>
      <c r="G73" s="203"/>
      <c r="H73" s="53"/>
    </row>
    <row r="74" spans="1:11" ht="28.5" hidden="1" customHeight="1">
      <c r="A74" s="177" t="s">
        <v>90</v>
      </c>
      <c r="B74" s="554" t="s">
        <v>91</v>
      </c>
      <c r="C74" s="61"/>
      <c r="D74" s="205">
        <v>0</v>
      </c>
      <c r="E74" s="441" t="s">
        <v>13</v>
      </c>
      <c r="F74" s="446" t="s">
        <v>33</v>
      </c>
      <c r="G74" s="440" t="s">
        <v>59</v>
      </c>
      <c r="H74" s="53"/>
    </row>
    <row r="75" spans="1:11" ht="54.75" hidden="1" customHeight="1">
      <c r="A75" s="168"/>
      <c r="B75" s="555"/>
      <c r="C75" s="62">
        <v>2275</v>
      </c>
      <c r="D75" s="135" t="s">
        <v>271</v>
      </c>
      <c r="E75" s="442"/>
      <c r="F75" s="407"/>
      <c r="G75" s="396"/>
      <c r="H75" s="53"/>
    </row>
    <row r="76" spans="1:11" ht="29.25" hidden="1" customHeight="1">
      <c r="A76" s="167" t="s">
        <v>90</v>
      </c>
      <c r="B76" s="558" t="s">
        <v>91</v>
      </c>
      <c r="C76" s="61"/>
      <c r="D76" s="145">
        <v>0</v>
      </c>
      <c r="E76" s="401" t="s">
        <v>269</v>
      </c>
      <c r="F76" s="406" t="s">
        <v>31</v>
      </c>
      <c r="G76" s="395" t="s">
        <v>270</v>
      </c>
      <c r="H76" s="53"/>
    </row>
    <row r="77" spans="1:11" ht="46.5" hidden="1" customHeight="1">
      <c r="A77" s="168"/>
      <c r="B77" s="555"/>
      <c r="C77" s="62">
        <v>2275</v>
      </c>
      <c r="D77" s="135" t="s">
        <v>272</v>
      </c>
      <c r="E77" s="402"/>
      <c r="F77" s="407"/>
      <c r="G77" s="396"/>
      <c r="H77" s="53"/>
    </row>
    <row r="78" spans="1:11" ht="25.5" hidden="1">
      <c r="A78" s="169" t="s">
        <v>92</v>
      </c>
      <c r="B78" s="11"/>
      <c r="C78" s="63"/>
      <c r="D78" s="64">
        <f>D74+D76</f>
        <v>0</v>
      </c>
      <c r="E78" s="8"/>
      <c r="F78" s="8"/>
      <c r="G78" s="161"/>
      <c r="H78" s="53"/>
    </row>
    <row r="79" spans="1:11" ht="60.75" customHeight="1">
      <c r="A79" s="503" t="s">
        <v>352</v>
      </c>
      <c r="B79" s="59" t="s">
        <v>353</v>
      </c>
      <c r="C79" s="325">
        <v>2210</v>
      </c>
      <c r="D79" s="129">
        <f>99000+1238540</f>
        <v>1337540</v>
      </c>
      <c r="E79" s="124" t="s">
        <v>13</v>
      </c>
      <c r="F79" s="149" t="s">
        <v>33</v>
      </c>
      <c r="G79" s="404" t="s">
        <v>263</v>
      </c>
    </row>
    <row r="80" spans="1:11" ht="42.75" customHeight="1">
      <c r="A80" s="502"/>
      <c r="B80" s="123"/>
      <c r="C80" s="36"/>
      <c r="D80" s="118" t="s">
        <v>273</v>
      </c>
      <c r="E80" s="360"/>
      <c r="F80" s="319"/>
      <c r="G80" s="405"/>
    </row>
    <row r="81" spans="1:12" ht="64.5" customHeight="1">
      <c r="A81" s="503" t="s">
        <v>452</v>
      </c>
      <c r="B81" s="59" t="s">
        <v>453</v>
      </c>
      <c r="C81" s="330">
        <v>2210</v>
      </c>
      <c r="D81" s="75">
        <f>210800</f>
        <v>210800</v>
      </c>
      <c r="E81" s="337" t="s">
        <v>13</v>
      </c>
      <c r="F81" s="318" t="s">
        <v>107</v>
      </c>
      <c r="G81" s="404" t="s">
        <v>424</v>
      </c>
    </row>
    <row r="82" spans="1:12" ht="42.75" customHeight="1">
      <c r="A82" s="502"/>
      <c r="B82" s="125"/>
      <c r="C82" s="36"/>
      <c r="D82" s="118" t="s">
        <v>454</v>
      </c>
      <c r="E82" s="360"/>
      <c r="F82" s="319"/>
      <c r="G82" s="405"/>
    </row>
    <row r="83" spans="1:12" ht="64.5" customHeight="1">
      <c r="A83" s="503" t="s">
        <v>483</v>
      </c>
      <c r="B83" s="59" t="s">
        <v>484</v>
      </c>
      <c r="C83" s="330">
        <v>2210</v>
      </c>
      <c r="D83" s="75">
        <v>675309.7</v>
      </c>
      <c r="E83" s="337" t="s">
        <v>13</v>
      </c>
      <c r="F83" s="318" t="s">
        <v>479</v>
      </c>
      <c r="G83" s="404" t="s">
        <v>424</v>
      </c>
    </row>
    <row r="84" spans="1:12" ht="42.75" customHeight="1">
      <c r="A84" s="502"/>
      <c r="B84" s="125"/>
      <c r="C84" s="36"/>
      <c r="D84" s="118" t="s">
        <v>485</v>
      </c>
      <c r="E84" s="360"/>
      <c r="F84" s="319"/>
      <c r="G84" s="405"/>
    </row>
    <row r="85" spans="1:12" ht="42.75" customHeight="1">
      <c r="A85" s="503" t="s">
        <v>475</v>
      </c>
      <c r="B85" s="59" t="s">
        <v>353</v>
      </c>
      <c r="C85" s="330">
        <v>2210</v>
      </c>
      <c r="D85" s="75">
        <v>1020000</v>
      </c>
      <c r="E85" s="359" t="s">
        <v>13</v>
      </c>
      <c r="F85" s="318" t="s">
        <v>106</v>
      </c>
      <c r="G85" s="404" t="s">
        <v>425</v>
      </c>
    </row>
    <row r="86" spans="1:12" ht="42.75" customHeight="1">
      <c r="A86" s="502"/>
      <c r="B86" s="125"/>
      <c r="C86" s="36"/>
      <c r="D86" s="118" t="s">
        <v>476</v>
      </c>
      <c r="E86" s="360"/>
      <c r="F86" s="319"/>
      <c r="G86" s="405"/>
    </row>
    <row r="87" spans="1:12" ht="42.75" customHeight="1">
      <c r="A87" s="503" t="s">
        <v>450</v>
      </c>
      <c r="B87" s="59" t="s">
        <v>353</v>
      </c>
      <c r="C87" s="330">
        <v>2210</v>
      </c>
      <c r="D87" s="75">
        <v>520000</v>
      </c>
      <c r="E87" s="359" t="s">
        <v>13</v>
      </c>
      <c r="F87" s="318" t="s">
        <v>107</v>
      </c>
      <c r="G87" s="404" t="s">
        <v>425</v>
      </c>
    </row>
    <row r="88" spans="1:12" ht="42.75" customHeight="1">
      <c r="A88" s="502"/>
      <c r="B88" s="125"/>
      <c r="C88" s="36"/>
      <c r="D88" s="118" t="s">
        <v>451</v>
      </c>
      <c r="E88" s="360"/>
      <c r="F88" s="319"/>
      <c r="G88" s="405"/>
    </row>
    <row r="89" spans="1:12" ht="29.25" customHeight="1">
      <c r="A89" s="171" t="s">
        <v>12</v>
      </c>
      <c r="B89" s="4"/>
      <c r="C89" s="5"/>
      <c r="D89" s="6">
        <f>D79+D81+D87</f>
        <v>2068340</v>
      </c>
      <c r="E89" s="7"/>
      <c r="F89" s="7"/>
      <c r="G89" s="172"/>
      <c r="H89" s="88"/>
      <c r="I89" s="53"/>
      <c r="J89" s="103"/>
      <c r="K89" s="141"/>
      <c r="L89" s="80"/>
    </row>
    <row r="90" spans="1:12" ht="39" hidden="1" customHeight="1">
      <c r="A90" s="559" t="s">
        <v>55</v>
      </c>
      <c r="B90" s="13" t="s">
        <v>16</v>
      </c>
      <c r="C90" s="20">
        <v>2240</v>
      </c>
      <c r="D90" s="25">
        <v>0</v>
      </c>
      <c r="E90" s="322" t="s">
        <v>13</v>
      </c>
      <c r="F90" s="344" t="s">
        <v>23</v>
      </c>
      <c r="G90" s="343" t="s">
        <v>11</v>
      </c>
    </row>
    <row r="91" spans="1:12" ht="62.25" hidden="1" customHeight="1">
      <c r="A91" s="560"/>
      <c r="B91" s="14"/>
      <c r="C91" s="21"/>
      <c r="D91" s="16" t="s">
        <v>25</v>
      </c>
      <c r="E91" s="309"/>
      <c r="F91" s="345"/>
      <c r="G91" s="316"/>
    </row>
    <row r="92" spans="1:12" ht="49.5" hidden="1" customHeight="1">
      <c r="A92" s="173" t="s">
        <v>53</v>
      </c>
      <c r="B92" s="13" t="s">
        <v>16</v>
      </c>
      <c r="C92" s="20">
        <v>2240</v>
      </c>
      <c r="D92" s="25">
        <v>0</v>
      </c>
      <c r="E92" s="308" t="s">
        <v>13</v>
      </c>
      <c r="F92" s="304" t="s">
        <v>23</v>
      </c>
      <c r="G92" s="343" t="s">
        <v>11</v>
      </c>
    </row>
    <row r="93" spans="1:12" ht="53.25" hidden="1" customHeight="1">
      <c r="A93" s="173" t="s">
        <v>54</v>
      </c>
      <c r="B93" s="14"/>
      <c r="C93" s="22"/>
      <c r="D93" s="16" t="s">
        <v>24</v>
      </c>
      <c r="E93" s="308"/>
      <c r="F93" s="304"/>
      <c r="G93" s="362"/>
    </row>
    <row r="94" spans="1:12" ht="42" hidden="1" customHeight="1">
      <c r="A94" s="174" t="s">
        <v>26</v>
      </c>
      <c r="B94" s="13" t="s">
        <v>22</v>
      </c>
      <c r="C94" s="530">
        <v>2240</v>
      </c>
      <c r="D94" s="25">
        <v>0</v>
      </c>
      <c r="E94" s="401" t="s">
        <v>13</v>
      </c>
      <c r="F94" s="429" t="s">
        <v>23</v>
      </c>
      <c r="G94" s="395" t="s">
        <v>11</v>
      </c>
    </row>
    <row r="95" spans="1:12" ht="49.5" hidden="1" customHeight="1">
      <c r="A95" s="175"/>
      <c r="B95" s="14"/>
      <c r="C95" s="531"/>
      <c r="D95" s="3" t="s">
        <v>21</v>
      </c>
      <c r="E95" s="402"/>
      <c r="F95" s="430"/>
      <c r="G95" s="396"/>
    </row>
    <row r="96" spans="1:12" ht="49.5" hidden="1" customHeight="1">
      <c r="A96" s="176" t="s">
        <v>27</v>
      </c>
      <c r="B96" s="13" t="s">
        <v>22</v>
      </c>
      <c r="C96" s="45">
        <v>2240</v>
      </c>
      <c r="D96" s="24">
        <v>0</v>
      </c>
      <c r="E96" s="308" t="s">
        <v>13</v>
      </c>
      <c r="F96" s="347" t="s">
        <v>23</v>
      </c>
      <c r="G96" s="362" t="s">
        <v>11</v>
      </c>
    </row>
    <row r="97" spans="1:12" ht="49.5" hidden="1" customHeight="1">
      <c r="A97" s="176"/>
      <c r="B97" s="23"/>
      <c r="C97" s="45"/>
      <c r="D97" s="3" t="s">
        <v>28</v>
      </c>
      <c r="E97" s="308"/>
      <c r="F97" s="347"/>
      <c r="G97" s="362"/>
    </row>
    <row r="98" spans="1:12" ht="61.5" customHeight="1">
      <c r="A98" s="565" t="s">
        <v>354</v>
      </c>
      <c r="B98" s="399" t="s">
        <v>420</v>
      </c>
      <c r="C98" s="400">
        <v>2240</v>
      </c>
      <c r="D98" s="223">
        <f>1000000-197550</f>
        <v>802450</v>
      </c>
      <c r="E98" s="403" t="s">
        <v>13</v>
      </c>
      <c r="F98" s="403" t="s">
        <v>106</v>
      </c>
      <c r="G98" s="410" t="s">
        <v>65</v>
      </c>
    </row>
    <row r="99" spans="1:12" ht="43.5" customHeight="1">
      <c r="A99" s="565"/>
      <c r="B99" s="399"/>
      <c r="C99" s="400"/>
      <c r="D99" s="83" t="s">
        <v>421</v>
      </c>
      <c r="E99" s="403"/>
      <c r="F99" s="403"/>
      <c r="G99" s="410"/>
      <c r="H99" s="86"/>
      <c r="L99" s="12"/>
    </row>
    <row r="100" spans="1:12" s="235" customFormat="1" ht="41.25" customHeight="1">
      <c r="A100" s="512" t="s">
        <v>406</v>
      </c>
      <c r="B100" s="17" t="s">
        <v>405</v>
      </c>
      <c r="C100" s="328">
        <v>2240</v>
      </c>
      <c r="D100" s="58">
        <v>197550</v>
      </c>
      <c r="E100" s="397" t="s">
        <v>189</v>
      </c>
      <c r="F100" s="397" t="s">
        <v>31</v>
      </c>
      <c r="G100" s="404" t="s">
        <v>409</v>
      </c>
    </row>
    <row r="101" spans="1:12" s="235" customFormat="1" ht="103.5" customHeight="1">
      <c r="A101" s="513"/>
      <c r="B101" s="35" t="s">
        <v>407</v>
      </c>
      <c r="C101" s="329"/>
      <c r="D101" s="70" t="s">
        <v>408</v>
      </c>
      <c r="E101" s="398"/>
      <c r="F101" s="398"/>
      <c r="G101" s="405"/>
      <c r="H101" s="236"/>
      <c r="J101" s="58"/>
    </row>
    <row r="102" spans="1:12" s="235" customFormat="1" ht="28.5" hidden="1" customHeight="1">
      <c r="A102" s="180" t="s">
        <v>203</v>
      </c>
      <c r="B102" s="483" t="s">
        <v>202</v>
      </c>
      <c r="C102" s="237">
        <v>2240</v>
      </c>
      <c r="D102" s="227">
        <v>0</v>
      </c>
      <c r="E102" s="397" t="s">
        <v>189</v>
      </c>
      <c r="F102" s="304" t="s">
        <v>204</v>
      </c>
      <c r="G102" s="404" t="s">
        <v>59</v>
      </c>
      <c r="H102" s="236"/>
    </row>
    <row r="103" spans="1:12" s="235" customFormat="1" ht="21.75" hidden="1" customHeight="1">
      <c r="A103" s="180"/>
      <c r="B103" s="484"/>
      <c r="C103" s="237"/>
      <c r="D103" s="70" t="s">
        <v>205</v>
      </c>
      <c r="E103" s="398"/>
      <c r="F103" s="304"/>
      <c r="G103" s="405"/>
      <c r="H103" s="236"/>
    </row>
    <row r="104" spans="1:12" s="235" customFormat="1" ht="88.5" customHeight="1">
      <c r="A104" s="503" t="s">
        <v>355</v>
      </c>
      <c r="B104" s="561" t="s">
        <v>356</v>
      </c>
      <c r="C104" s="486">
        <v>2240</v>
      </c>
      <c r="D104" s="58">
        <f>7455700-2400-30000</f>
        <v>7423300</v>
      </c>
      <c r="E104" s="408" t="s">
        <v>88</v>
      </c>
      <c r="F104" s="397" t="s">
        <v>121</v>
      </c>
      <c r="G104" s="404" t="s">
        <v>412</v>
      </c>
      <c r="H104" s="240"/>
    </row>
    <row r="105" spans="1:12" s="235" customFormat="1" ht="59.25" customHeight="1">
      <c r="A105" s="502"/>
      <c r="B105" s="534"/>
      <c r="C105" s="516"/>
      <c r="D105" s="241" t="s">
        <v>428</v>
      </c>
      <c r="E105" s="409"/>
      <c r="F105" s="398"/>
      <c r="G105" s="405"/>
      <c r="J105" s="242"/>
    </row>
    <row r="106" spans="1:12" s="235" customFormat="1" ht="66.75" customHeight="1">
      <c r="A106" s="503" t="s">
        <v>357</v>
      </c>
      <c r="B106" s="17" t="s">
        <v>358</v>
      </c>
      <c r="C106" s="328">
        <v>2240</v>
      </c>
      <c r="D106" s="58">
        <v>1385400</v>
      </c>
      <c r="E106" s="320" t="s">
        <v>266</v>
      </c>
      <c r="F106" s="344" t="s">
        <v>267</v>
      </c>
      <c r="G106" s="404" t="s">
        <v>282</v>
      </c>
      <c r="I106" s="242"/>
    </row>
    <row r="107" spans="1:12" s="235" customFormat="1" ht="80.25" customHeight="1">
      <c r="A107" s="502"/>
      <c r="B107" s="243"/>
      <c r="C107" s="329"/>
      <c r="D107" s="244" t="s">
        <v>311</v>
      </c>
      <c r="E107" s="321"/>
      <c r="F107" s="345"/>
      <c r="G107" s="405"/>
    </row>
    <row r="108" spans="1:12" s="235" customFormat="1" ht="9" hidden="1" customHeight="1">
      <c r="A108" s="331" t="s">
        <v>129</v>
      </c>
      <c r="B108" s="17" t="s">
        <v>130</v>
      </c>
      <c r="C108" s="237">
        <v>2240</v>
      </c>
      <c r="D108" s="58">
        <v>0</v>
      </c>
      <c r="E108" s="356" t="s">
        <v>117</v>
      </c>
      <c r="F108" s="304" t="s">
        <v>33</v>
      </c>
      <c r="G108" s="305" t="s">
        <v>59</v>
      </c>
    </row>
    <row r="109" spans="1:12" s="235" customFormat="1" ht="21.75" hidden="1" customHeight="1">
      <c r="A109" s="331"/>
      <c r="B109" s="243"/>
      <c r="C109" s="237"/>
      <c r="D109" s="244" t="s">
        <v>131</v>
      </c>
      <c r="E109" s="356"/>
      <c r="F109" s="304"/>
      <c r="G109" s="352"/>
    </row>
    <row r="110" spans="1:12" s="235" customFormat="1" ht="64.5" customHeight="1">
      <c r="A110" s="549" t="s">
        <v>401</v>
      </c>
      <c r="B110" s="231" t="s">
        <v>430</v>
      </c>
      <c r="C110" s="545">
        <v>2240</v>
      </c>
      <c r="D110" s="224">
        <f>161930-26988.48+4655+33502.66</f>
        <v>173099.18</v>
      </c>
      <c r="E110" s="421" t="s">
        <v>30</v>
      </c>
      <c r="F110" s="421" t="s">
        <v>31</v>
      </c>
      <c r="G110" s="232" t="s">
        <v>59</v>
      </c>
    </row>
    <row r="111" spans="1:12" s="235" customFormat="1" ht="39" customHeight="1">
      <c r="A111" s="550"/>
      <c r="B111" s="233"/>
      <c r="C111" s="546"/>
      <c r="D111" s="70" t="s">
        <v>429</v>
      </c>
      <c r="E111" s="514"/>
      <c r="F111" s="514"/>
      <c r="G111" s="234"/>
      <c r="H111" s="236"/>
    </row>
    <row r="112" spans="1:12" s="235" customFormat="1" ht="50.25" customHeight="1">
      <c r="A112" s="453" t="s">
        <v>401</v>
      </c>
      <c r="B112" s="17" t="s">
        <v>29</v>
      </c>
      <c r="C112" s="486">
        <v>2240</v>
      </c>
      <c r="D112" s="224">
        <v>26988.48</v>
      </c>
      <c r="E112" s="320" t="s">
        <v>117</v>
      </c>
      <c r="F112" s="344"/>
      <c r="G112" s="305" t="s">
        <v>399</v>
      </c>
    </row>
    <row r="113" spans="1:8" s="235" customFormat="1" ht="63.75" customHeight="1">
      <c r="A113" s="454"/>
      <c r="B113" s="18"/>
      <c r="C113" s="516"/>
      <c r="D113" s="226" t="s">
        <v>402</v>
      </c>
      <c r="E113" s="321"/>
      <c r="F113" s="345"/>
      <c r="G113" s="306"/>
    </row>
    <row r="114" spans="1:8" s="235" customFormat="1" ht="51" hidden="1" customHeight="1">
      <c r="A114" s="187" t="s">
        <v>67</v>
      </c>
      <c r="B114" s="17" t="s">
        <v>68</v>
      </c>
      <c r="C114" s="521">
        <v>2240</v>
      </c>
      <c r="D114" s="58">
        <v>0</v>
      </c>
      <c r="E114" s="408" t="s">
        <v>69</v>
      </c>
      <c r="F114" s="397" t="s">
        <v>31</v>
      </c>
      <c r="G114" s="305" t="s">
        <v>59</v>
      </c>
    </row>
    <row r="115" spans="1:8" s="235" customFormat="1" ht="27" hidden="1" customHeight="1">
      <c r="A115" s="181"/>
      <c r="B115" s="18"/>
      <c r="C115" s="522"/>
      <c r="D115" s="244" t="s">
        <v>70</v>
      </c>
      <c r="E115" s="409"/>
      <c r="F115" s="398"/>
      <c r="G115" s="245"/>
    </row>
    <row r="116" spans="1:8" s="235" customFormat="1" ht="50.25" hidden="1" customHeight="1">
      <c r="A116" s="180" t="s">
        <v>34</v>
      </c>
      <c r="B116" s="17" t="s">
        <v>66</v>
      </c>
      <c r="C116" s="237">
        <v>2240</v>
      </c>
      <c r="D116" s="58">
        <v>0</v>
      </c>
      <c r="E116" s="356" t="s">
        <v>13</v>
      </c>
      <c r="F116" s="355" t="s">
        <v>31</v>
      </c>
      <c r="G116" s="419" t="s">
        <v>59</v>
      </c>
    </row>
    <row r="117" spans="1:8" s="235" customFormat="1" ht="30.75" hidden="1" customHeight="1">
      <c r="A117" s="181"/>
      <c r="B117" s="18"/>
      <c r="C117" s="329"/>
      <c r="D117" s="244" t="s">
        <v>35</v>
      </c>
      <c r="E117" s="345"/>
      <c r="F117" s="324"/>
      <c r="G117" s="420"/>
    </row>
    <row r="118" spans="1:8" s="235" customFormat="1" ht="45" hidden="1" customHeight="1">
      <c r="A118" s="187" t="s">
        <v>67</v>
      </c>
      <c r="B118" s="17" t="s">
        <v>68</v>
      </c>
      <c r="C118" s="521">
        <v>2240</v>
      </c>
      <c r="D118" s="58">
        <v>0</v>
      </c>
      <c r="E118" s="408" t="s">
        <v>69</v>
      </c>
      <c r="F118" s="397" t="s">
        <v>121</v>
      </c>
      <c r="G118" s="305" t="s">
        <v>59</v>
      </c>
    </row>
    <row r="119" spans="1:8" s="235" customFormat="1" ht="27" hidden="1" customHeight="1">
      <c r="A119" s="181"/>
      <c r="B119" s="18"/>
      <c r="C119" s="522"/>
      <c r="D119" s="244" t="s">
        <v>148</v>
      </c>
      <c r="E119" s="409"/>
      <c r="F119" s="398"/>
      <c r="G119" s="245"/>
    </row>
    <row r="120" spans="1:8" s="235" customFormat="1" ht="43.5" customHeight="1">
      <c r="A120" s="551" t="s">
        <v>359</v>
      </c>
      <c r="B120" s="246" t="s">
        <v>360</v>
      </c>
      <c r="C120" s="247">
        <v>2240</v>
      </c>
      <c r="D120" s="248">
        <f>600000-37774.66</f>
        <v>562225.34</v>
      </c>
      <c r="E120" s="515" t="s">
        <v>69</v>
      </c>
      <c r="F120" s="304" t="s">
        <v>31</v>
      </c>
      <c r="G120" s="317" t="s">
        <v>59</v>
      </c>
      <c r="H120" s="236"/>
    </row>
    <row r="121" spans="1:8" s="235" customFormat="1" ht="51.75" customHeight="1">
      <c r="A121" s="454"/>
      <c r="B121" s="246"/>
      <c r="C121" s="336"/>
      <c r="D121" s="244" t="s">
        <v>388</v>
      </c>
      <c r="E121" s="409"/>
      <c r="F121" s="304"/>
      <c r="G121" s="249"/>
    </row>
    <row r="122" spans="1:8" s="235" customFormat="1" ht="40.5" customHeight="1">
      <c r="A122" s="453" t="s">
        <v>359</v>
      </c>
      <c r="B122" s="17" t="s">
        <v>68</v>
      </c>
      <c r="C122" s="247">
        <v>2240</v>
      </c>
      <c r="D122" s="58">
        <v>37774.660000000003</v>
      </c>
      <c r="E122" s="408" t="s">
        <v>117</v>
      </c>
      <c r="F122" s="344" t="s">
        <v>23</v>
      </c>
      <c r="G122" s="305" t="s">
        <v>59</v>
      </c>
    </row>
    <row r="123" spans="1:8" s="235" customFormat="1" ht="35.25" customHeight="1">
      <c r="A123" s="454"/>
      <c r="B123" s="246"/>
      <c r="C123" s="336"/>
      <c r="D123" s="244" t="s">
        <v>389</v>
      </c>
      <c r="E123" s="409"/>
      <c r="F123" s="304"/>
      <c r="G123" s="250" t="s">
        <v>276</v>
      </c>
    </row>
    <row r="124" spans="1:8" ht="42.75" hidden="1" customHeight="1">
      <c r="A124" s="167" t="s">
        <v>314</v>
      </c>
      <c r="B124" s="13" t="s">
        <v>71</v>
      </c>
      <c r="C124" s="519">
        <v>2240</v>
      </c>
      <c r="D124" s="134">
        <v>0</v>
      </c>
      <c r="E124" s="401" t="s">
        <v>117</v>
      </c>
      <c r="F124" s="377" t="s">
        <v>33</v>
      </c>
      <c r="G124" s="427" t="s">
        <v>64</v>
      </c>
    </row>
    <row r="125" spans="1:8" ht="30.75" hidden="1" customHeight="1">
      <c r="A125" s="168" t="s">
        <v>72</v>
      </c>
      <c r="B125" s="14"/>
      <c r="C125" s="520"/>
      <c r="D125" s="16" t="s">
        <v>283</v>
      </c>
      <c r="E125" s="402"/>
      <c r="F125" s="457"/>
      <c r="G125" s="428"/>
    </row>
    <row r="126" spans="1:8" ht="36" hidden="1" customHeight="1">
      <c r="A126" s="167" t="s">
        <v>312</v>
      </c>
      <c r="B126" s="488" t="s">
        <v>71</v>
      </c>
      <c r="C126" s="519">
        <v>2240</v>
      </c>
      <c r="D126" s="75">
        <v>0</v>
      </c>
      <c r="E126" s="401" t="s">
        <v>117</v>
      </c>
      <c r="F126" s="377" t="s">
        <v>33</v>
      </c>
      <c r="G126" s="427" t="s">
        <v>73</v>
      </c>
    </row>
    <row r="127" spans="1:8" ht="36.75" hidden="1" customHeight="1">
      <c r="A127" s="168"/>
      <c r="B127" s="489"/>
      <c r="C127" s="520"/>
      <c r="D127" s="16" t="s">
        <v>284</v>
      </c>
      <c r="E127" s="402"/>
      <c r="F127" s="457"/>
      <c r="G127" s="428"/>
    </row>
    <row r="128" spans="1:8" ht="56.25" hidden="1" customHeight="1">
      <c r="A128" s="167" t="s">
        <v>313</v>
      </c>
      <c r="B128" s="13" t="s">
        <v>71</v>
      </c>
      <c r="C128" s="519">
        <v>2240</v>
      </c>
      <c r="D128" s="128">
        <v>0</v>
      </c>
      <c r="E128" s="401" t="s">
        <v>117</v>
      </c>
      <c r="F128" s="377" t="s">
        <v>33</v>
      </c>
      <c r="G128" s="425" t="s">
        <v>59</v>
      </c>
    </row>
    <row r="129" spans="1:8" ht="30.75" hidden="1" customHeight="1">
      <c r="A129" s="168"/>
      <c r="B129" s="14"/>
      <c r="C129" s="520"/>
      <c r="D129" s="16" t="s">
        <v>310</v>
      </c>
      <c r="E129" s="402"/>
      <c r="F129" s="457"/>
      <c r="G129" s="426"/>
    </row>
    <row r="130" spans="1:8" s="235" customFormat="1" ht="94.5" customHeight="1">
      <c r="A130" s="453" t="s">
        <v>383</v>
      </c>
      <c r="B130" s="17" t="s">
        <v>36</v>
      </c>
      <c r="C130" s="237">
        <v>2240</v>
      </c>
      <c r="D130" s="251">
        <f>17647598-3233274.88</f>
        <v>14414323.120000001</v>
      </c>
      <c r="E130" s="408" t="s">
        <v>69</v>
      </c>
      <c r="F130" s="397" t="s">
        <v>106</v>
      </c>
      <c r="G130" s="419" t="s">
        <v>59</v>
      </c>
      <c r="H130" s="236"/>
    </row>
    <row r="131" spans="1:8" s="235" customFormat="1" ht="42" customHeight="1">
      <c r="A131" s="454"/>
      <c r="B131" s="35" t="s">
        <v>361</v>
      </c>
      <c r="C131" s="252"/>
      <c r="D131" s="70" t="s">
        <v>392</v>
      </c>
      <c r="E131" s="409"/>
      <c r="F131" s="398"/>
      <c r="G131" s="420"/>
      <c r="H131" s="253"/>
    </row>
    <row r="132" spans="1:8" s="235" customFormat="1" ht="42" customHeight="1">
      <c r="A132" s="453" t="s">
        <v>383</v>
      </c>
      <c r="B132" s="17" t="s">
        <v>36</v>
      </c>
      <c r="C132" s="254" t="s">
        <v>390</v>
      </c>
      <c r="D132" s="251">
        <v>3233274.88</v>
      </c>
      <c r="E132" s="356" t="s">
        <v>117</v>
      </c>
      <c r="F132" s="355" t="s">
        <v>31</v>
      </c>
      <c r="G132" s="352" t="s">
        <v>59</v>
      </c>
      <c r="H132" s="253"/>
    </row>
    <row r="133" spans="1:8" s="235" customFormat="1" ht="60.75" customHeight="1">
      <c r="A133" s="454"/>
      <c r="B133" s="35" t="s">
        <v>361</v>
      </c>
      <c r="C133" s="252"/>
      <c r="D133" s="83" t="s">
        <v>393</v>
      </c>
      <c r="E133" s="345"/>
      <c r="F133" s="324"/>
      <c r="G133" s="255" t="s">
        <v>391</v>
      </c>
      <c r="H133" s="253"/>
    </row>
    <row r="134" spans="1:8" s="235" customFormat="1" ht="47.25" customHeight="1">
      <c r="A134" s="453" t="s">
        <v>365</v>
      </c>
      <c r="B134" s="17" t="s">
        <v>362</v>
      </c>
      <c r="C134" s="237">
        <v>2240</v>
      </c>
      <c r="D134" s="127">
        <v>300000</v>
      </c>
      <c r="E134" s="356" t="s">
        <v>118</v>
      </c>
      <c r="F134" s="355" t="s">
        <v>31</v>
      </c>
      <c r="G134" s="419" t="s">
        <v>59</v>
      </c>
    </row>
    <row r="135" spans="1:8" s="235" customFormat="1" ht="33.75" customHeight="1">
      <c r="A135" s="454"/>
      <c r="B135" s="256"/>
      <c r="C135" s="329"/>
      <c r="D135" s="118" t="s">
        <v>275</v>
      </c>
      <c r="E135" s="321"/>
      <c r="F135" s="324"/>
      <c r="G135" s="420"/>
    </row>
    <row r="136" spans="1:8" s="235" customFormat="1" ht="39" customHeight="1">
      <c r="A136" s="453" t="s">
        <v>396</v>
      </c>
      <c r="B136" s="246" t="s">
        <v>364</v>
      </c>
      <c r="C136" s="257">
        <v>2240</v>
      </c>
      <c r="D136" s="248">
        <f>935280-155880+561170</f>
        <v>1340570</v>
      </c>
      <c r="E136" s="397" t="s">
        <v>118</v>
      </c>
      <c r="F136" s="423" t="s">
        <v>31</v>
      </c>
      <c r="G136" s="523" t="s">
        <v>397</v>
      </c>
    </row>
    <row r="137" spans="1:8" s="235" customFormat="1" ht="96.75" customHeight="1">
      <c r="A137" s="454"/>
      <c r="B137" s="18"/>
      <c r="C137" s="258"/>
      <c r="D137" s="83" t="s">
        <v>439</v>
      </c>
      <c r="E137" s="398"/>
      <c r="F137" s="398"/>
      <c r="G137" s="420"/>
      <c r="H137" s="236"/>
    </row>
    <row r="138" spans="1:8" ht="36" hidden="1" customHeight="1">
      <c r="A138" s="547" t="s">
        <v>366</v>
      </c>
      <c r="B138" s="23" t="s">
        <v>364</v>
      </c>
      <c r="C138" s="45">
        <v>2240</v>
      </c>
      <c r="D138" s="136">
        <v>0</v>
      </c>
      <c r="E138" s="308" t="s">
        <v>30</v>
      </c>
      <c r="F138" s="417" t="s">
        <v>31</v>
      </c>
      <c r="G138" s="524" t="s">
        <v>397</v>
      </c>
    </row>
    <row r="139" spans="1:8" ht="36" hidden="1" customHeight="1">
      <c r="A139" s="548"/>
      <c r="B139" s="14"/>
      <c r="C139" s="46"/>
      <c r="D139" s="52" t="s">
        <v>285</v>
      </c>
      <c r="E139" s="345"/>
      <c r="F139" s="418"/>
      <c r="G139" s="428"/>
    </row>
    <row r="140" spans="1:8" ht="36" customHeight="1">
      <c r="A140" s="350" t="s">
        <v>481</v>
      </c>
      <c r="B140" s="23" t="s">
        <v>482</v>
      </c>
      <c r="C140" s="45">
        <v>2240</v>
      </c>
      <c r="D140" s="69">
        <v>47600</v>
      </c>
      <c r="E140" s="304" t="s">
        <v>13</v>
      </c>
      <c r="F140" s="355" t="s">
        <v>479</v>
      </c>
      <c r="G140" s="419" t="s">
        <v>59</v>
      </c>
    </row>
    <row r="141" spans="1:8" ht="36" customHeight="1">
      <c r="A141" s="350"/>
      <c r="B141" s="23"/>
      <c r="C141" s="46"/>
      <c r="D141" s="47" t="s">
        <v>210</v>
      </c>
      <c r="E141" s="304"/>
      <c r="F141" s="355"/>
      <c r="G141" s="420"/>
    </row>
    <row r="142" spans="1:8" s="235" customFormat="1" ht="34.5" customHeight="1">
      <c r="A142" s="453" t="s">
        <v>363</v>
      </c>
      <c r="B142" s="17" t="s">
        <v>16</v>
      </c>
      <c r="C142" s="237"/>
      <c r="D142" s="69">
        <v>155880</v>
      </c>
      <c r="E142" s="397" t="s">
        <v>117</v>
      </c>
      <c r="F142" s="423" t="s">
        <v>31</v>
      </c>
      <c r="G142" s="419" t="s">
        <v>398</v>
      </c>
    </row>
    <row r="143" spans="1:8" s="235" customFormat="1" ht="41.25" customHeight="1">
      <c r="A143" s="454"/>
      <c r="B143" s="18"/>
      <c r="C143" s="329">
        <v>2240</v>
      </c>
      <c r="D143" s="83" t="s">
        <v>442</v>
      </c>
      <c r="E143" s="398"/>
      <c r="F143" s="398"/>
      <c r="G143" s="420"/>
      <c r="H143" s="236"/>
    </row>
    <row r="144" spans="1:8" s="235" customFormat="1" ht="52.5" hidden="1" customHeight="1">
      <c r="A144" s="185" t="s">
        <v>191</v>
      </c>
      <c r="B144" s="17" t="s">
        <v>16</v>
      </c>
      <c r="C144" s="328">
        <v>2240</v>
      </c>
      <c r="D144" s="69">
        <v>0</v>
      </c>
      <c r="E144" s="356" t="s">
        <v>118</v>
      </c>
      <c r="F144" s="417" t="s">
        <v>107</v>
      </c>
      <c r="G144" s="419" t="s">
        <v>59</v>
      </c>
    </row>
    <row r="145" spans="1:8" s="235" customFormat="1" ht="25.5" hidden="1" customHeight="1">
      <c r="A145" s="259"/>
      <c r="B145" s="18"/>
      <c r="C145" s="329"/>
      <c r="D145" s="70" t="s">
        <v>192</v>
      </c>
      <c r="E145" s="321"/>
      <c r="F145" s="418"/>
      <c r="G145" s="420"/>
      <c r="H145" s="236"/>
    </row>
    <row r="146" spans="1:8" s="235" customFormat="1" ht="25.5" hidden="1" customHeight="1">
      <c r="A146" s="517" t="s">
        <v>213</v>
      </c>
      <c r="B146" s="17" t="s">
        <v>16</v>
      </c>
      <c r="C146" s="328">
        <v>2240</v>
      </c>
      <c r="D146" s="69">
        <v>0</v>
      </c>
      <c r="E146" s="356" t="s">
        <v>118</v>
      </c>
      <c r="F146" s="417" t="s">
        <v>107</v>
      </c>
      <c r="G146" s="419" t="s">
        <v>59</v>
      </c>
    </row>
    <row r="147" spans="1:8" s="235" customFormat="1" ht="128.25" hidden="1" customHeight="1">
      <c r="A147" s="518"/>
      <c r="B147" s="18"/>
      <c r="C147" s="329"/>
      <c r="D147" s="83" t="s">
        <v>212</v>
      </c>
      <c r="E147" s="345"/>
      <c r="F147" s="418"/>
      <c r="G147" s="420"/>
      <c r="H147" s="236"/>
    </row>
    <row r="148" spans="1:8" s="235" customFormat="1" ht="30" hidden="1" customHeight="1">
      <c r="A148" s="313" t="s">
        <v>174</v>
      </c>
      <c r="B148" s="17" t="s">
        <v>175</v>
      </c>
      <c r="C148" s="328">
        <v>2240</v>
      </c>
      <c r="D148" s="132">
        <v>0</v>
      </c>
      <c r="E148" s="344"/>
      <c r="F148" s="323"/>
      <c r="G148" s="419" t="s">
        <v>64</v>
      </c>
    </row>
    <row r="149" spans="1:8" s="235" customFormat="1" ht="69.75" hidden="1" customHeight="1">
      <c r="A149" s="314"/>
      <c r="B149" s="18"/>
      <c r="C149" s="329"/>
      <c r="D149" s="83" t="s">
        <v>245</v>
      </c>
      <c r="E149" s="345" t="s">
        <v>118</v>
      </c>
      <c r="F149" s="324" t="s">
        <v>122</v>
      </c>
      <c r="G149" s="420"/>
      <c r="H149" s="236"/>
    </row>
    <row r="150" spans="1:8" s="235" customFormat="1" ht="50.25" hidden="1" customHeight="1">
      <c r="A150" s="313" t="s">
        <v>251</v>
      </c>
      <c r="B150" s="17" t="s">
        <v>250</v>
      </c>
      <c r="C150" s="328">
        <v>2240</v>
      </c>
      <c r="D150" s="69">
        <v>0</v>
      </c>
      <c r="E150" s="397" t="s">
        <v>247</v>
      </c>
      <c r="F150" s="323"/>
      <c r="G150" s="419" t="s">
        <v>64</v>
      </c>
      <c r="H150" s="236"/>
    </row>
    <row r="151" spans="1:8" s="235" customFormat="1" ht="43.5" hidden="1" customHeight="1">
      <c r="A151" s="314"/>
      <c r="B151" s="18"/>
      <c r="C151" s="329"/>
      <c r="D151" s="83" t="s">
        <v>246</v>
      </c>
      <c r="E151" s="398"/>
      <c r="F151" s="324" t="s">
        <v>231</v>
      </c>
      <c r="G151" s="420"/>
      <c r="H151" s="236"/>
    </row>
    <row r="152" spans="1:8" s="235" customFormat="1" ht="43.5" hidden="1" customHeight="1">
      <c r="A152" s="180" t="s">
        <v>219</v>
      </c>
      <c r="B152" s="260" t="s">
        <v>220</v>
      </c>
      <c r="C152" s="261">
        <v>2240</v>
      </c>
      <c r="D152" s="262">
        <v>0</v>
      </c>
      <c r="E152" s="408" t="s">
        <v>189</v>
      </c>
      <c r="F152" s="304" t="s">
        <v>254</v>
      </c>
      <c r="G152" s="419" t="s">
        <v>64</v>
      </c>
      <c r="H152" s="236"/>
    </row>
    <row r="153" spans="1:8" s="235" customFormat="1" ht="43.5" hidden="1" customHeight="1">
      <c r="A153" s="181"/>
      <c r="B153" s="18"/>
      <c r="C153" s="263"/>
      <c r="D153" s="226" t="s">
        <v>258</v>
      </c>
      <c r="E153" s="409"/>
      <c r="F153" s="345"/>
      <c r="G153" s="420"/>
      <c r="H153" s="236"/>
    </row>
    <row r="154" spans="1:8" s="235" customFormat="1" ht="36" hidden="1" customHeight="1">
      <c r="A154" s="538" t="s">
        <v>180</v>
      </c>
      <c r="B154" s="17" t="s">
        <v>16</v>
      </c>
      <c r="C154" s="237">
        <v>2240</v>
      </c>
      <c r="D154" s="69">
        <v>0</v>
      </c>
      <c r="E154" s="397" t="s">
        <v>176</v>
      </c>
      <c r="F154" s="397" t="s">
        <v>122</v>
      </c>
      <c r="G154" s="419" t="s">
        <v>64</v>
      </c>
    </row>
    <row r="155" spans="1:8" s="235" customFormat="1" ht="58.5" hidden="1" customHeight="1">
      <c r="A155" s="539"/>
      <c r="B155" s="246"/>
      <c r="C155" s="237"/>
      <c r="D155" s="83" t="s">
        <v>206</v>
      </c>
      <c r="E155" s="398"/>
      <c r="F155" s="398"/>
      <c r="G155" s="420"/>
      <c r="H155" s="236"/>
    </row>
    <row r="156" spans="1:8" s="235" customFormat="1" ht="16.5" hidden="1" customHeight="1">
      <c r="A156" s="540" t="s">
        <v>165</v>
      </c>
      <c r="B156" s="483" t="s">
        <v>166</v>
      </c>
      <c r="C156" s="486">
        <v>2240</v>
      </c>
      <c r="D156" s="69">
        <f>199000-32727-48836-6837.6-10000-12992.1- 49128-17000-21479.3</f>
        <v>0</v>
      </c>
      <c r="E156" s="421" t="s">
        <v>189</v>
      </c>
      <c r="F156" s="421" t="s">
        <v>106</v>
      </c>
      <c r="G156" s="415" t="s">
        <v>59</v>
      </c>
    </row>
    <row r="157" spans="1:8" s="235" customFormat="1" ht="42.75" hidden="1" customHeight="1" thickBot="1">
      <c r="A157" s="541"/>
      <c r="B157" s="485"/>
      <c r="C157" s="487"/>
      <c r="D157" s="84" t="s">
        <v>208</v>
      </c>
      <c r="E157" s="422"/>
      <c r="F157" s="422"/>
      <c r="G157" s="416"/>
      <c r="H157" s="236"/>
    </row>
    <row r="158" spans="1:8" s="235" customFormat="1" ht="42.75" hidden="1" customHeight="1">
      <c r="A158" s="104" t="s">
        <v>196</v>
      </c>
      <c r="B158" s="483" t="s">
        <v>195</v>
      </c>
      <c r="C158" s="486">
        <v>2240</v>
      </c>
      <c r="D158" s="69">
        <v>0</v>
      </c>
      <c r="E158" s="421" t="s">
        <v>189</v>
      </c>
      <c r="F158" s="421" t="s">
        <v>107</v>
      </c>
      <c r="G158" s="415" t="s">
        <v>59</v>
      </c>
      <c r="H158" s="236"/>
    </row>
    <row r="159" spans="1:8" s="235" customFormat="1" ht="42.75" hidden="1" customHeight="1" thickBot="1">
      <c r="A159" s="105"/>
      <c r="B159" s="485"/>
      <c r="C159" s="487"/>
      <c r="D159" s="84" t="s">
        <v>197</v>
      </c>
      <c r="E159" s="422"/>
      <c r="F159" s="422"/>
      <c r="G159" s="416"/>
      <c r="H159" s="236"/>
    </row>
    <row r="160" spans="1:8" s="235" customFormat="1" ht="23.25" hidden="1" customHeight="1">
      <c r="A160" s="540" t="s">
        <v>280</v>
      </c>
      <c r="B160" s="483" t="s">
        <v>198</v>
      </c>
      <c r="C160" s="486">
        <v>2240</v>
      </c>
      <c r="D160" s="69">
        <v>0</v>
      </c>
      <c r="E160" s="421" t="s">
        <v>167</v>
      </c>
      <c r="F160" s="421" t="s">
        <v>31</v>
      </c>
      <c r="G160" s="415" t="s">
        <v>59</v>
      </c>
      <c r="H160" s="236"/>
    </row>
    <row r="161" spans="1:8" s="235" customFormat="1" ht="42.75" hidden="1" customHeight="1" thickBot="1">
      <c r="A161" s="541"/>
      <c r="B161" s="485"/>
      <c r="C161" s="487"/>
      <c r="D161" s="84" t="s">
        <v>279</v>
      </c>
      <c r="E161" s="422"/>
      <c r="F161" s="422"/>
      <c r="G161" s="416"/>
      <c r="H161" s="236"/>
    </row>
    <row r="162" spans="1:8" s="235" customFormat="1" ht="42.75" hidden="1" customHeight="1">
      <c r="A162" s="182" t="s">
        <v>277</v>
      </c>
      <c r="B162" s="94" t="s">
        <v>177</v>
      </c>
      <c r="C162" s="95">
        <v>2240</v>
      </c>
      <c r="D162" s="96">
        <v>0</v>
      </c>
      <c r="E162" s="478" t="s">
        <v>167</v>
      </c>
      <c r="F162" s="478" t="s">
        <v>31</v>
      </c>
      <c r="G162" s="415" t="s">
        <v>59</v>
      </c>
      <c r="H162" s="264"/>
    </row>
    <row r="163" spans="1:8" s="235" customFormat="1" ht="17.25" hidden="1" customHeight="1" thickBot="1">
      <c r="A163" s="342"/>
      <c r="B163" s="97"/>
      <c r="C163" s="329"/>
      <c r="D163" s="83" t="s">
        <v>278</v>
      </c>
      <c r="E163" s="422"/>
      <c r="F163" s="514"/>
      <c r="G163" s="416"/>
      <c r="H163" s="236"/>
    </row>
    <row r="164" spans="1:8" s="235" customFormat="1" ht="27.75" hidden="1" customHeight="1">
      <c r="A164" s="238" t="s">
        <v>188</v>
      </c>
      <c r="B164" s="94" t="s">
        <v>187</v>
      </c>
      <c r="C164" s="237">
        <v>2240</v>
      </c>
      <c r="D164" s="96">
        <v>0</v>
      </c>
      <c r="E164" s="478" t="s">
        <v>171</v>
      </c>
      <c r="F164" s="239" t="s">
        <v>122</v>
      </c>
      <c r="G164" s="415" t="s">
        <v>59</v>
      </c>
      <c r="H164" s="236"/>
    </row>
    <row r="165" spans="1:8" s="235" customFormat="1" ht="42.75" hidden="1" customHeight="1" thickBot="1">
      <c r="A165" s="342"/>
      <c r="B165" s="97"/>
      <c r="C165" s="329"/>
      <c r="D165" s="83" t="s">
        <v>181</v>
      </c>
      <c r="E165" s="422"/>
      <c r="F165" s="338"/>
      <c r="G165" s="416"/>
      <c r="H165" s="236"/>
    </row>
    <row r="166" spans="1:8" s="235" customFormat="1" ht="42.75" hidden="1" customHeight="1">
      <c r="A166" s="341" t="s">
        <v>183</v>
      </c>
      <c r="B166" s="94" t="s">
        <v>182</v>
      </c>
      <c r="C166" s="328">
        <v>2240</v>
      </c>
      <c r="D166" s="96">
        <v>0</v>
      </c>
      <c r="E166" s="478" t="s">
        <v>171</v>
      </c>
      <c r="F166" s="337" t="s">
        <v>122</v>
      </c>
      <c r="G166" s="415" t="s">
        <v>59</v>
      </c>
      <c r="H166" s="236"/>
    </row>
    <row r="167" spans="1:8" s="235" customFormat="1" ht="42.75" hidden="1" customHeight="1" thickBot="1">
      <c r="A167" s="183"/>
      <c r="B167" s="98"/>
      <c r="C167" s="99"/>
      <c r="D167" s="83" t="s">
        <v>186</v>
      </c>
      <c r="E167" s="422"/>
      <c r="F167" s="100"/>
      <c r="G167" s="416"/>
      <c r="H167" s="236"/>
    </row>
    <row r="168" spans="1:8" s="235" customFormat="1" ht="42.75" hidden="1" customHeight="1">
      <c r="A168" s="238" t="s">
        <v>184</v>
      </c>
      <c r="B168" s="94" t="s">
        <v>185</v>
      </c>
      <c r="C168" s="237">
        <v>2240</v>
      </c>
      <c r="D168" s="96">
        <v>0</v>
      </c>
      <c r="E168" s="349" t="s">
        <v>171</v>
      </c>
      <c r="F168" s="239" t="s">
        <v>122</v>
      </c>
      <c r="G168" s="415" t="s">
        <v>59</v>
      </c>
      <c r="H168" s="236"/>
    </row>
    <row r="169" spans="1:8" s="235" customFormat="1" ht="25.5" hidden="1" customHeight="1" thickBot="1">
      <c r="A169" s="238"/>
      <c r="B169" s="92"/>
      <c r="C169" s="237"/>
      <c r="D169" s="83" t="s">
        <v>190</v>
      </c>
      <c r="E169" s="239"/>
      <c r="F169" s="239"/>
      <c r="G169" s="416"/>
      <c r="H169" s="236"/>
    </row>
    <row r="170" spans="1:8" s="235" customFormat="1" ht="25.5" hidden="1" customHeight="1">
      <c r="A170" s="540" t="s">
        <v>143</v>
      </c>
      <c r="B170" s="483" t="s">
        <v>147</v>
      </c>
      <c r="C170" s="328">
        <v>2240</v>
      </c>
      <c r="D170" s="69">
        <v>0</v>
      </c>
      <c r="E170" s="424" t="s">
        <v>146</v>
      </c>
      <c r="F170" s="417" t="s">
        <v>121</v>
      </c>
      <c r="G170" s="434" t="s">
        <v>59</v>
      </c>
    </row>
    <row r="171" spans="1:8" s="235" customFormat="1" ht="30.75" hidden="1" customHeight="1">
      <c r="A171" s="542"/>
      <c r="B171" s="484"/>
      <c r="C171" s="329"/>
      <c r="D171" s="83" t="s">
        <v>145</v>
      </c>
      <c r="E171" s="418"/>
      <c r="F171" s="418"/>
      <c r="G171" s="435"/>
    </row>
    <row r="172" spans="1:8" s="235" customFormat="1" ht="25.5" hidden="1" customHeight="1">
      <c r="A172" s="540" t="s">
        <v>144</v>
      </c>
      <c r="B172" s="483" t="s">
        <v>150</v>
      </c>
      <c r="C172" s="328">
        <v>2240</v>
      </c>
      <c r="D172" s="69">
        <v>0</v>
      </c>
      <c r="E172" s="424" t="s">
        <v>146</v>
      </c>
      <c r="F172" s="417" t="s">
        <v>121</v>
      </c>
      <c r="G172" s="434" t="s">
        <v>59</v>
      </c>
    </row>
    <row r="173" spans="1:8" s="235" customFormat="1" ht="27.75" hidden="1" customHeight="1">
      <c r="A173" s="542"/>
      <c r="B173" s="484"/>
      <c r="C173" s="329"/>
      <c r="D173" s="83" t="s">
        <v>193</v>
      </c>
      <c r="E173" s="418"/>
      <c r="F173" s="418"/>
      <c r="G173" s="435"/>
    </row>
    <row r="174" spans="1:8" s="235" customFormat="1" ht="54.75" hidden="1" customHeight="1">
      <c r="A174" s="265" t="s">
        <v>289</v>
      </c>
      <c r="B174" s="246" t="s">
        <v>288</v>
      </c>
      <c r="C174" s="237">
        <v>2240</v>
      </c>
      <c r="D174" s="266">
        <v>0</v>
      </c>
      <c r="E174" s="356" t="s">
        <v>167</v>
      </c>
      <c r="F174" s="424" t="s">
        <v>31</v>
      </c>
      <c r="G174" s="436" t="s">
        <v>59</v>
      </c>
    </row>
    <row r="175" spans="1:8" s="235" customFormat="1" ht="32.25" hidden="1" customHeight="1">
      <c r="A175" s="267"/>
      <c r="B175" s="246"/>
      <c r="C175" s="268"/>
      <c r="D175" s="244" t="s">
        <v>290</v>
      </c>
      <c r="E175" s="345"/>
      <c r="F175" s="418"/>
      <c r="G175" s="437"/>
      <c r="H175" s="236"/>
    </row>
    <row r="176" spans="1:8" s="235" customFormat="1" ht="48" hidden="1" customHeight="1">
      <c r="A176" s="187" t="s">
        <v>37</v>
      </c>
      <c r="B176" s="17" t="s">
        <v>32</v>
      </c>
      <c r="C176" s="269">
        <v>2240</v>
      </c>
      <c r="D176" s="69">
        <v>0</v>
      </c>
      <c r="E176" s="19" t="s">
        <v>13</v>
      </c>
      <c r="F176" s="19" t="s">
        <v>31</v>
      </c>
      <c r="G176" s="270" t="s">
        <v>11</v>
      </c>
    </row>
    <row r="177" spans="1:8" s="235" customFormat="1" ht="51.75" hidden="1" customHeight="1">
      <c r="A177" s="181"/>
      <c r="B177" s="18"/>
      <c r="C177" s="258"/>
      <c r="D177" s="244" t="s">
        <v>38</v>
      </c>
      <c r="E177" s="26"/>
      <c r="F177" s="26"/>
      <c r="G177" s="271"/>
    </row>
    <row r="178" spans="1:8" s="235" customFormat="1" ht="48" hidden="1" customHeight="1">
      <c r="A178" s="187" t="s">
        <v>39</v>
      </c>
      <c r="B178" s="17" t="s">
        <v>32</v>
      </c>
      <c r="C178" s="257">
        <v>2240</v>
      </c>
      <c r="D178" s="69">
        <v>0</v>
      </c>
      <c r="E178" s="19" t="s">
        <v>13</v>
      </c>
      <c r="F178" s="19" t="s">
        <v>31</v>
      </c>
      <c r="G178" s="270" t="s">
        <v>11</v>
      </c>
    </row>
    <row r="179" spans="1:8" s="235" customFormat="1" ht="54" hidden="1" customHeight="1">
      <c r="A179" s="181"/>
      <c r="B179" s="18"/>
      <c r="C179" s="258"/>
      <c r="D179" s="244" t="s">
        <v>40</v>
      </c>
      <c r="E179" s="26"/>
      <c r="F179" s="26"/>
      <c r="G179" s="271"/>
    </row>
    <row r="180" spans="1:8" s="235" customFormat="1" ht="54" hidden="1" customHeight="1">
      <c r="A180" s="187" t="s">
        <v>51</v>
      </c>
      <c r="B180" s="17" t="s">
        <v>32</v>
      </c>
      <c r="C180" s="257">
        <v>2240</v>
      </c>
      <c r="D180" s="69">
        <v>0</v>
      </c>
      <c r="E180" s="19" t="s">
        <v>13</v>
      </c>
      <c r="F180" s="19" t="s">
        <v>31</v>
      </c>
      <c r="G180" s="270" t="s">
        <v>11</v>
      </c>
    </row>
    <row r="181" spans="1:8" s="235" customFormat="1" ht="54" hidden="1" customHeight="1">
      <c r="A181" s="180"/>
      <c r="B181" s="246"/>
      <c r="C181" s="257"/>
      <c r="D181" s="244" t="s">
        <v>40</v>
      </c>
      <c r="E181" s="19"/>
      <c r="F181" s="19"/>
      <c r="G181" s="272"/>
    </row>
    <row r="182" spans="1:8" s="235" customFormat="1" ht="55.5" hidden="1" customHeight="1">
      <c r="A182" s="187" t="s">
        <v>42</v>
      </c>
      <c r="B182" s="17" t="s">
        <v>41</v>
      </c>
      <c r="C182" s="269">
        <v>2240</v>
      </c>
      <c r="D182" s="69">
        <v>0</v>
      </c>
      <c r="E182" s="273" t="s">
        <v>13</v>
      </c>
      <c r="F182" s="344" t="s">
        <v>33</v>
      </c>
      <c r="G182" s="404" t="s">
        <v>59</v>
      </c>
    </row>
    <row r="183" spans="1:8" s="235" customFormat="1" ht="22.5" hidden="1" customHeight="1">
      <c r="A183" s="181"/>
      <c r="B183" s="18"/>
      <c r="C183" s="274"/>
      <c r="D183" s="70" t="s">
        <v>43</v>
      </c>
      <c r="E183" s="26"/>
      <c r="F183" s="345"/>
      <c r="G183" s="405"/>
    </row>
    <row r="184" spans="1:8" s="235" customFormat="1" ht="54" hidden="1" customHeight="1">
      <c r="A184" s="453" t="s">
        <v>308</v>
      </c>
      <c r="B184" s="17" t="s">
        <v>307</v>
      </c>
      <c r="C184" s="328">
        <v>2240</v>
      </c>
      <c r="D184" s="69">
        <v>0</v>
      </c>
      <c r="E184" s="408" t="s">
        <v>167</v>
      </c>
      <c r="F184" s="397" t="s">
        <v>31</v>
      </c>
      <c r="G184" s="404" t="s">
        <v>59</v>
      </c>
    </row>
    <row r="185" spans="1:8" s="235" customFormat="1" ht="29.25" hidden="1" customHeight="1">
      <c r="A185" s="454"/>
      <c r="B185" s="18"/>
      <c r="C185" s="275"/>
      <c r="D185" s="118" t="s">
        <v>315</v>
      </c>
      <c r="E185" s="409"/>
      <c r="F185" s="398"/>
      <c r="G185" s="414"/>
    </row>
    <row r="186" spans="1:8" s="235" customFormat="1" ht="47.25" hidden="1" customHeight="1">
      <c r="A186" s="187" t="s">
        <v>52</v>
      </c>
      <c r="B186" s="17" t="s">
        <v>179</v>
      </c>
      <c r="C186" s="269">
        <v>2240</v>
      </c>
      <c r="D186" s="69">
        <v>0</v>
      </c>
      <c r="E186" s="320" t="s">
        <v>167</v>
      </c>
      <c r="F186" s="397" t="s">
        <v>204</v>
      </c>
      <c r="G186" s="404" t="s">
        <v>59</v>
      </c>
    </row>
    <row r="187" spans="1:8" s="235" customFormat="1" ht="21.75" hidden="1" customHeight="1">
      <c r="A187" s="181"/>
      <c r="B187" s="18"/>
      <c r="C187" s="274"/>
      <c r="D187" s="241" t="s">
        <v>141</v>
      </c>
      <c r="E187" s="345"/>
      <c r="F187" s="398"/>
      <c r="G187" s="405"/>
      <c r="H187" s="236"/>
    </row>
    <row r="188" spans="1:8" ht="56.25" customHeight="1">
      <c r="A188" s="177" t="s">
        <v>306</v>
      </c>
      <c r="B188" s="543" t="s">
        <v>142</v>
      </c>
      <c r="C188" s="45">
        <v>2240</v>
      </c>
      <c r="D188" s="137">
        <v>80000</v>
      </c>
      <c r="E188" s="544" t="s">
        <v>30</v>
      </c>
      <c r="F188" s="423" t="s">
        <v>121</v>
      </c>
      <c r="G188" s="414" t="s">
        <v>59</v>
      </c>
    </row>
    <row r="189" spans="1:8" ht="26.25" customHeight="1">
      <c r="A189" s="177"/>
      <c r="B189" s="489"/>
      <c r="C189" s="49"/>
      <c r="D189" s="16" t="s">
        <v>305</v>
      </c>
      <c r="E189" s="430"/>
      <c r="F189" s="398"/>
      <c r="G189" s="414"/>
    </row>
    <row r="190" spans="1:8" s="235" customFormat="1" ht="70.5" customHeight="1">
      <c r="A190" s="453" t="s">
        <v>368</v>
      </c>
      <c r="B190" s="17" t="s">
        <v>367</v>
      </c>
      <c r="C190" s="269">
        <v>2240</v>
      </c>
      <c r="D190" s="69">
        <f>496500-62197.27</f>
        <v>434302.73</v>
      </c>
      <c r="E190" s="356" t="s">
        <v>30</v>
      </c>
      <c r="F190" s="397" t="s">
        <v>31</v>
      </c>
      <c r="G190" s="404" t="s">
        <v>59</v>
      </c>
    </row>
    <row r="191" spans="1:8" s="235" customFormat="1" ht="66" customHeight="1">
      <c r="A191" s="454"/>
      <c r="B191" s="18"/>
      <c r="C191" s="22"/>
      <c r="D191" s="83" t="s">
        <v>426</v>
      </c>
      <c r="E191" s="345"/>
      <c r="F191" s="398"/>
      <c r="G191" s="405"/>
      <c r="H191" s="236"/>
    </row>
    <row r="192" spans="1:8" s="235" customFormat="1" ht="54" customHeight="1">
      <c r="A192" s="517" t="s">
        <v>368</v>
      </c>
      <c r="B192" s="34" t="s">
        <v>400</v>
      </c>
      <c r="C192" s="490">
        <v>2240</v>
      </c>
      <c r="D192" s="223">
        <v>62197.27</v>
      </c>
      <c r="E192" s="408" t="s">
        <v>189</v>
      </c>
      <c r="F192" s="397" t="s">
        <v>31</v>
      </c>
      <c r="G192" s="419" t="s">
        <v>398</v>
      </c>
    </row>
    <row r="193" spans="1:8" s="235" customFormat="1" ht="85.5" customHeight="1">
      <c r="A193" s="518"/>
      <c r="B193" s="18"/>
      <c r="C193" s="491"/>
      <c r="D193" s="118" t="s">
        <v>427</v>
      </c>
      <c r="E193" s="409"/>
      <c r="F193" s="398"/>
      <c r="G193" s="420"/>
    </row>
    <row r="194" spans="1:8" ht="33.75" hidden="1" customHeight="1">
      <c r="A194" s="185" t="s">
        <v>317</v>
      </c>
      <c r="B194" s="13" t="s">
        <v>316</v>
      </c>
      <c r="C194" s="469">
        <v>2240</v>
      </c>
      <c r="D194" s="75">
        <v>0</v>
      </c>
      <c r="E194" s="401" t="s">
        <v>189</v>
      </c>
      <c r="F194" s="377" t="s">
        <v>31</v>
      </c>
      <c r="G194" s="395" t="s">
        <v>59</v>
      </c>
    </row>
    <row r="195" spans="1:8" ht="29.25" hidden="1" customHeight="1">
      <c r="A195" s="179"/>
      <c r="B195" s="14"/>
      <c r="C195" s="470"/>
      <c r="D195" s="47" t="s">
        <v>281</v>
      </c>
      <c r="E195" s="402"/>
      <c r="F195" s="457"/>
      <c r="G195" s="396"/>
    </row>
    <row r="196" spans="1:8" ht="29.25" hidden="1" customHeight="1">
      <c r="A196" s="178" t="s">
        <v>93</v>
      </c>
      <c r="B196" s="65" t="s">
        <v>94</v>
      </c>
      <c r="C196" s="461">
        <v>2240</v>
      </c>
      <c r="D196" s="57">
        <v>0</v>
      </c>
      <c r="E196" s="401" t="s">
        <v>116</v>
      </c>
      <c r="F196" s="377" t="s">
        <v>23</v>
      </c>
      <c r="G196" s="395" t="s">
        <v>59</v>
      </c>
    </row>
    <row r="197" spans="1:8" ht="29.25" hidden="1" customHeight="1">
      <c r="A197" s="179"/>
      <c r="B197" s="14"/>
      <c r="C197" s="462"/>
      <c r="D197" s="16" t="s">
        <v>95</v>
      </c>
      <c r="E197" s="402"/>
      <c r="F197" s="457"/>
      <c r="G197" s="396"/>
    </row>
    <row r="198" spans="1:8" ht="60.75" hidden="1" customHeight="1">
      <c r="A198" s="186" t="s">
        <v>318</v>
      </c>
      <c r="B198" s="13" t="s">
        <v>66</v>
      </c>
      <c r="C198" s="50">
        <v>2240</v>
      </c>
      <c r="D198" s="106">
        <v>0</v>
      </c>
      <c r="E198" s="401" t="s">
        <v>189</v>
      </c>
      <c r="F198" s="355" t="s">
        <v>31</v>
      </c>
      <c r="G198" s="395" t="s">
        <v>59</v>
      </c>
    </row>
    <row r="199" spans="1:8" ht="29.25" hidden="1" customHeight="1">
      <c r="A199" s="168"/>
      <c r="B199" s="14"/>
      <c r="C199" s="335"/>
      <c r="D199" s="16" t="s">
        <v>286</v>
      </c>
      <c r="E199" s="402"/>
      <c r="F199" s="324"/>
      <c r="G199" s="396"/>
    </row>
    <row r="200" spans="1:8" ht="43.5" hidden="1" customHeight="1">
      <c r="A200" s="186" t="s">
        <v>319</v>
      </c>
      <c r="B200" s="13" t="s">
        <v>66</v>
      </c>
      <c r="C200" s="50">
        <v>2240</v>
      </c>
      <c r="D200" s="134">
        <v>0</v>
      </c>
      <c r="E200" s="401" t="s">
        <v>189</v>
      </c>
      <c r="F200" s="355" t="s">
        <v>31</v>
      </c>
      <c r="G200" s="395" t="s">
        <v>59</v>
      </c>
    </row>
    <row r="201" spans="1:8" ht="29.25" hidden="1" customHeight="1">
      <c r="A201" s="168"/>
      <c r="B201" s="14"/>
      <c r="C201" s="335"/>
      <c r="D201" s="16" t="s">
        <v>287</v>
      </c>
      <c r="E201" s="402"/>
      <c r="F201" s="324"/>
      <c r="G201" s="396"/>
    </row>
    <row r="202" spans="1:8" ht="44.25" hidden="1" customHeight="1">
      <c r="A202" s="187" t="s">
        <v>321</v>
      </c>
      <c r="B202" s="13" t="s">
        <v>320</v>
      </c>
      <c r="C202" s="361">
        <v>2240</v>
      </c>
      <c r="D202" s="74">
        <v>0</v>
      </c>
      <c r="E202" s="354" t="s">
        <v>167</v>
      </c>
      <c r="F202" s="344" t="s">
        <v>31</v>
      </c>
      <c r="G202" s="431" t="s">
        <v>59</v>
      </c>
      <c r="H202" s="86"/>
    </row>
    <row r="203" spans="1:8" ht="29.25" hidden="1" customHeight="1">
      <c r="A203" s="181"/>
      <c r="B203" s="14"/>
      <c r="C203" s="68"/>
      <c r="D203" s="93" t="s">
        <v>274</v>
      </c>
      <c r="E203" s="348"/>
      <c r="F203" s="345"/>
      <c r="G203" s="432"/>
    </row>
    <row r="204" spans="1:8" ht="39" hidden="1" customHeight="1">
      <c r="A204" s="187" t="s">
        <v>178</v>
      </c>
      <c r="B204" s="13" t="s">
        <v>243</v>
      </c>
      <c r="C204" s="361">
        <v>2240</v>
      </c>
      <c r="D204" s="111">
        <v>0</v>
      </c>
      <c r="E204" s="354" t="s">
        <v>189</v>
      </c>
      <c r="F204" s="344" t="s">
        <v>122</v>
      </c>
      <c r="G204" s="431" t="s">
        <v>59</v>
      </c>
    </row>
    <row r="205" spans="1:8" ht="39" hidden="1" customHeight="1">
      <c r="A205" s="181"/>
      <c r="B205" s="14"/>
      <c r="C205" s="68"/>
      <c r="D205" s="93" t="s">
        <v>211</v>
      </c>
      <c r="E205" s="348"/>
      <c r="F205" s="345"/>
      <c r="G205" s="432"/>
      <c r="H205" s="86"/>
    </row>
    <row r="206" spans="1:8" ht="29.25" hidden="1" customHeight="1">
      <c r="A206" s="187" t="s">
        <v>215</v>
      </c>
      <c r="B206" s="108" t="s">
        <v>214</v>
      </c>
      <c r="C206" s="361">
        <v>2240</v>
      </c>
      <c r="D206" s="119">
        <v>0</v>
      </c>
      <c r="E206" s="429" t="s">
        <v>189</v>
      </c>
      <c r="F206" s="304" t="s">
        <v>204</v>
      </c>
      <c r="G206" s="431" t="s">
        <v>59</v>
      </c>
      <c r="H206" s="86"/>
    </row>
    <row r="207" spans="1:8" ht="29.25" hidden="1" customHeight="1">
      <c r="A207" s="181"/>
      <c r="B207" s="14"/>
      <c r="C207" s="68"/>
      <c r="D207" s="110" t="s">
        <v>210</v>
      </c>
      <c r="E207" s="430"/>
      <c r="F207" s="304"/>
      <c r="G207" s="432"/>
      <c r="H207" s="86"/>
    </row>
    <row r="208" spans="1:8" ht="29.25" hidden="1" customHeight="1">
      <c r="A208" s="180" t="s">
        <v>219</v>
      </c>
      <c r="B208" s="115" t="s">
        <v>220</v>
      </c>
      <c r="C208" s="107">
        <v>2240</v>
      </c>
      <c r="D208" s="120">
        <v>0</v>
      </c>
      <c r="E208" s="401" t="s">
        <v>189</v>
      </c>
      <c r="F208" s="304" t="s">
        <v>204</v>
      </c>
      <c r="G208" s="431" t="s">
        <v>59</v>
      </c>
      <c r="H208" s="86"/>
    </row>
    <row r="209" spans="1:8" ht="29.25" hidden="1" customHeight="1">
      <c r="A209" s="181"/>
      <c r="B209" s="14"/>
      <c r="C209" s="68"/>
      <c r="D209" s="109" t="s">
        <v>209</v>
      </c>
      <c r="E209" s="402"/>
      <c r="F209" s="345"/>
      <c r="G209" s="432"/>
      <c r="H209" s="86"/>
    </row>
    <row r="210" spans="1:8" ht="52.5" hidden="1" customHeight="1">
      <c r="A210" s="180" t="s">
        <v>297</v>
      </c>
      <c r="B210" s="108" t="s">
        <v>207</v>
      </c>
      <c r="C210" s="107">
        <v>2240</v>
      </c>
      <c r="D210" s="128">
        <v>0</v>
      </c>
      <c r="E210" s="477" t="s">
        <v>189</v>
      </c>
      <c r="F210" s="304" t="s">
        <v>122</v>
      </c>
      <c r="G210" s="433" t="s">
        <v>59</v>
      </c>
      <c r="H210" s="86"/>
    </row>
    <row r="211" spans="1:8" ht="29.25" hidden="1" customHeight="1">
      <c r="A211" s="181"/>
      <c r="B211" s="23"/>
      <c r="C211" s="68"/>
      <c r="D211" s="110" t="s">
        <v>322</v>
      </c>
      <c r="E211" s="402"/>
      <c r="F211" s="304"/>
      <c r="G211" s="432"/>
      <c r="H211" s="86"/>
    </row>
    <row r="212" spans="1:8" ht="29.25" hidden="1" customHeight="1">
      <c r="A212" s="180" t="s">
        <v>299</v>
      </c>
      <c r="B212" s="108" t="s">
        <v>298</v>
      </c>
      <c r="C212" s="107">
        <v>2240</v>
      </c>
      <c r="D212" s="120">
        <v>0</v>
      </c>
      <c r="E212" s="477" t="s">
        <v>167</v>
      </c>
      <c r="F212" s="304" t="s">
        <v>106</v>
      </c>
      <c r="G212" s="433" t="s">
        <v>59</v>
      </c>
      <c r="H212" s="86"/>
    </row>
    <row r="213" spans="1:8" ht="49.5" hidden="1" customHeight="1">
      <c r="A213" s="181"/>
      <c r="B213" s="14"/>
      <c r="C213" s="68"/>
      <c r="D213" s="110" t="s">
        <v>300</v>
      </c>
      <c r="E213" s="402"/>
      <c r="F213" s="304"/>
      <c r="G213" s="432"/>
      <c r="H213" s="86"/>
    </row>
    <row r="214" spans="1:8" ht="43.5" hidden="1" customHeight="1">
      <c r="A214" s="180" t="s">
        <v>296</v>
      </c>
      <c r="B214" s="108" t="s">
        <v>234</v>
      </c>
      <c r="C214" s="107">
        <v>2240</v>
      </c>
      <c r="D214" s="120">
        <v>0</v>
      </c>
      <c r="E214" s="477" t="s">
        <v>13</v>
      </c>
      <c r="F214" s="304" t="s">
        <v>231</v>
      </c>
      <c r="G214" s="433" t="s">
        <v>59</v>
      </c>
      <c r="H214" s="86"/>
    </row>
    <row r="215" spans="1:8" ht="47.25" hidden="1" customHeight="1">
      <c r="A215" s="181"/>
      <c r="B215" s="14"/>
      <c r="C215" s="68"/>
      <c r="D215" s="110" t="s">
        <v>235</v>
      </c>
      <c r="E215" s="402"/>
      <c r="F215" s="345"/>
      <c r="G215" s="432"/>
      <c r="H215" s="86"/>
    </row>
    <row r="216" spans="1:8" ht="29.25" hidden="1" customHeight="1">
      <c r="A216" s="180" t="s">
        <v>236</v>
      </c>
      <c r="B216" s="122" t="s">
        <v>241</v>
      </c>
      <c r="C216" s="107">
        <v>2240</v>
      </c>
      <c r="D216" s="120">
        <v>0</v>
      </c>
      <c r="E216" s="477" t="s">
        <v>88</v>
      </c>
      <c r="F216" s="304" t="s">
        <v>231</v>
      </c>
      <c r="G216" s="433" t="s">
        <v>64</v>
      </c>
      <c r="H216" s="86"/>
    </row>
    <row r="217" spans="1:8" ht="45" hidden="1" customHeight="1">
      <c r="A217" s="181"/>
      <c r="B217" s="14"/>
      <c r="C217" s="68"/>
      <c r="D217" s="110" t="s">
        <v>261</v>
      </c>
      <c r="E217" s="402"/>
      <c r="F217" s="345"/>
      <c r="G217" s="432"/>
      <c r="H217" s="86"/>
    </row>
    <row r="218" spans="1:8" ht="45" hidden="1" customHeight="1">
      <c r="A218" s="180" t="s">
        <v>236</v>
      </c>
      <c r="B218" s="122" t="s">
        <v>241</v>
      </c>
      <c r="C218" s="107">
        <v>2240</v>
      </c>
      <c r="D218" s="120">
        <v>0</v>
      </c>
      <c r="E218" s="477" t="s">
        <v>88</v>
      </c>
      <c r="F218" s="304" t="s">
        <v>254</v>
      </c>
      <c r="G218" s="433" t="s">
        <v>264</v>
      </c>
      <c r="H218" s="86"/>
    </row>
    <row r="219" spans="1:8" ht="45" hidden="1" customHeight="1">
      <c r="A219" s="181"/>
      <c r="B219" s="14"/>
      <c r="C219" s="68"/>
      <c r="D219" s="133" t="s">
        <v>260</v>
      </c>
      <c r="E219" s="402"/>
      <c r="F219" s="345"/>
      <c r="G219" s="432"/>
      <c r="H219" s="86"/>
    </row>
    <row r="220" spans="1:8" ht="45" hidden="1" customHeight="1">
      <c r="A220" s="180" t="s">
        <v>293</v>
      </c>
      <c r="B220" s="108" t="s">
        <v>292</v>
      </c>
      <c r="C220" s="107">
        <v>2240</v>
      </c>
      <c r="D220" s="120">
        <v>0</v>
      </c>
      <c r="E220" s="477" t="s">
        <v>223</v>
      </c>
      <c r="F220" s="304" t="s">
        <v>121</v>
      </c>
      <c r="G220" s="433" t="s">
        <v>64</v>
      </c>
      <c r="H220" s="86"/>
    </row>
    <row r="221" spans="1:8" ht="20.25" hidden="1" customHeight="1">
      <c r="A221" s="181"/>
      <c r="B221" s="14"/>
      <c r="C221" s="68"/>
      <c r="D221" s="110" t="s">
        <v>291</v>
      </c>
      <c r="E221" s="402"/>
      <c r="F221" s="345"/>
      <c r="G221" s="432"/>
      <c r="H221" s="86"/>
    </row>
    <row r="222" spans="1:8" ht="45" customHeight="1">
      <c r="A222" s="453" t="s">
        <v>370</v>
      </c>
      <c r="B222" s="108" t="s">
        <v>369</v>
      </c>
      <c r="C222" s="107">
        <v>2240</v>
      </c>
      <c r="D222" s="120">
        <v>281400</v>
      </c>
      <c r="E222" s="477" t="s">
        <v>13</v>
      </c>
      <c r="F222" s="304" t="s">
        <v>122</v>
      </c>
      <c r="G222" s="414" t="s">
        <v>64</v>
      </c>
      <c r="H222" s="86"/>
    </row>
    <row r="223" spans="1:8" ht="32.25" customHeight="1">
      <c r="A223" s="454"/>
      <c r="B223" s="14"/>
      <c r="C223" s="68"/>
      <c r="D223" s="110" t="s">
        <v>443</v>
      </c>
      <c r="E223" s="402"/>
      <c r="F223" s="345"/>
      <c r="G223" s="405"/>
      <c r="H223" s="86"/>
    </row>
    <row r="224" spans="1:8" ht="63" customHeight="1">
      <c r="A224" s="556" t="s">
        <v>477</v>
      </c>
      <c r="B224" s="380" t="s">
        <v>514</v>
      </c>
      <c r="C224" s="381">
        <v>2240</v>
      </c>
      <c r="D224" s="374">
        <v>199000</v>
      </c>
      <c r="E224" s="495" t="s">
        <v>88</v>
      </c>
      <c r="F224" s="383" t="s">
        <v>231</v>
      </c>
      <c r="G224" s="566" t="s">
        <v>64</v>
      </c>
      <c r="H224" s="86"/>
    </row>
    <row r="225" spans="1:8" ht="32.25" customHeight="1">
      <c r="A225" s="557"/>
      <c r="B225" s="379"/>
      <c r="C225" s="382"/>
      <c r="D225" s="301" t="s">
        <v>478</v>
      </c>
      <c r="E225" s="460"/>
      <c r="F225" s="384"/>
      <c r="G225" s="457"/>
      <c r="H225" s="86"/>
    </row>
    <row r="226" spans="1:8" ht="32.25" customHeight="1">
      <c r="A226" s="453" t="s">
        <v>486</v>
      </c>
      <c r="B226" s="302" t="s">
        <v>487</v>
      </c>
      <c r="C226" s="381">
        <v>2240</v>
      </c>
      <c r="D226" s="128">
        <v>184893.36</v>
      </c>
      <c r="E226" s="477" t="s">
        <v>13</v>
      </c>
      <c r="F226" s="364"/>
      <c r="G226" s="414" t="s">
        <v>64</v>
      </c>
      <c r="H226" s="86"/>
    </row>
    <row r="227" spans="1:8" ht="45.75" customHeight="1">
      <c r="A227" s="551"/>
      <c r="B227" s="13"/>
      <c r="C227" s="382"/>
      <c r="D227" s="112" t="s">
        <v>488</v>
      </c>
      <c r="E227" s="402"/>
      <c r="F227" s="344" t="s">
        <v>479</v>
      </c>
      <c r="G227" s="405"/>
      <c r="H227" s="86"/>
    </row>
    <row r="228" spans="1:8" ht="45" customHeight="1">
      <c r="A228" s="453" t="s">
        <v>371</v>
      </c>
      <c r="B228" s="455" t="s">
        <v>372</v>
      </c>
      <c r="C228" s="461">
        <v>2240</v>
      </c>
      <c r="D228" s="142">
        <v>193321.59</v>
      </c>
      <c r="E228" s="401" t="s">
        <v>13</v>
      </c>
      <c r="F228" s="397" t="s">
        <v>106</v>
      </c>
      <c r="G228" s="404" t="s">
        <v>64</v>
      </c>
      <c r="H228" s="86"/>
    </row>
    <row r="229" spans="1:8" ht="45" customHeight="1">
      <c r="A229" s="454"/>
      <c r="B229" s="456"/>
      <c r="C229" s="462"/>
      <c r="D229" s="110" t="s">
        <v>480</v>
      </c>
      <c r="E229" s="402"/>
      <c r="F229" s="398"/>
      <c r="G229" s="405"/>
      <c r="H229" s="86"/>
    </row>
    <row r="230" spans="1:8" ht="45" hidden="1" customHeight="1">
      <c r="A230" s="180" t="s">
        <v>238</v>
      </c>
      <c r="B230" s="225" t="s">
        <v>239</v>
      </c>
      <c r="C230" s="107">
        <v>2240</v>
      </c>
      <c r="D230" s="120">
        <v>0</v>
      </c>
      <c r="E230" s="477" t="s">
        <v>223</v>
      </c>
      <c r="F230" s="304" t="s">
        <v>231</v>
      </c>
      <c r="G230" s="414" t="s">
        <v>64</v>
      </c>
      <c r="H230" s="86"/>
    </row>
    <row r="231" spans="1:8" ht="45" hidden="1" customHeight="1">
      <c r="A231" s="181"/>
      <c r="B231" s="14"/>
      <c r="C231" s="68"/>
      <c r="D231" s="110" t="s">
        <v>237</v>
      </c>
      <c r="E231" s="402"/>
      <c r="F231" s="345"/>
      <c r="G231" s="405"/>
      <c r="H231" s="86"/>
    </row>
    <row r="232" spans="1:8" ht="39.75" hidden="1" customHeight="1">
      <c r="A232" s="180" t="s">
        <v>323</v>
      </c>
      <c r="B232" s="108" t="s">
        <v>304</v>
      </c>
      <c r="C232" s="107">
        <v>2240</v>
      </c>
      <c r="D232" s="120">
        <v>0</v>
      </c>
      <c r="E232" s="441" t="s">
        <v>13</v>
      </c>
      <c r="F232" s="304" t="s">
        <v>122</v>
      </c>
      <c r="G232" s="414" t="s">
        <v>64</v>
      </c>
      <c r="H232" s="86"/>
    </row>
    <row r="233" spans="1:8" ht="22.5" hidden="1" customHeight="1">
      <c r="A233" s="181"/>
      <c r="B233" s="14"/>
      <c r="C233" s="68"/>
      <c r="D233" s="110" t="s">
        <v>240</v>
      </c>
      <c r="E233" s="442"/>
      <c r="F233" s="345"/>
      <c r="G233" s="405"/>
      <c r="H233" s="86"/>
    </row>
    <row r="234" spans="1:8" ht="45" hidden="1" customHeight="1">
      <c r="A234" s="180" t="s">
        <v>294</v>
      </c>
      <c r="B234" s="108" t="s">
        <v>242</v>
      </c>
      <c r="C234" s="107">
        <v>2240</v>
      </c>
      <c r="D234" s="120">
        <v>0</v>
      </c>
      <c r="E234" s="477" t="s">
        <v>223</v>
      </c>
      <c r="F234" s="304" t="s">
        <v>106</v>
      </c>
      <c r="G234" s="414" t="s">
        <v>59</v>
      </c>
      <c r="H234" s="86"/>
    </row>
    <row r="235" spans="1:8" ht="45" hidden="1" customHeight="1">
      <c r="A235" s="181"/>
      <c r="B235" s="14"/>
      <c r="C235" s="68"/>
      <c r="D235" s="110" t="s">
        <v>295</v>
      </c>
      <c r="E235" s="402"/>
      <c r="F235" s="345"/>
      <c r="G235" s="405"/>
      <c r="H235" s="86"/>
    </row>
    <row r="236" spans="1:8" ht="42.75" hidden="1" customHeight="1">
      <c r="A236" s="180" t="s">
        <v>303</v>
      </c>
      <c r="B236" s="108" t="s">
        <v>301</v>
      </c>
      <c r="C236" s="107">
        <v>2240</v>
      </c>
      <c r="D236" s="120">
        <v>0</v>
      </c>
      <c r="E236" s="477" t="s">
        <v>189</v>
      </c>
      <c r="F236" s="304" t="s">
        <v>121</v>
      </c>
      <c r="G236" s="414" t="s">
        <v>64</v>
      </c>
      <c r="H236" s="86"/>
    </row>
    <row r="237" spans="1:8" ht="51.75" hidden="1" customHeight="1">
      <c r="A237" s="181"/>
      <c r="B237" s="14"/>
      <c r="C237" s="68"/>
      <c r="D237" s="112" t="s">
        <v>302</v>
      </c>
      <c r="E237" s="402"/>
      <c r="F237" s="345"/>
      <c r="G237" s="405"/>
      <c r="H237" s="86"/>
    </row>
    <row r="238" spans="1:8" ht="24.75" hidden="1" customHeight="1">
      <c r="A238" s="473" t="s">
        <v>133</v>
      </c>
      <c r="B238" s="76" t="s">
        <v>134</v>
      </c>
      <c r="C238" s="510">
        <v>2240</v>
      </c>
      <c r="D238" s="43">
        <v>0</v>
      </c>
      <c r="E238" s="479" t="s">
        <v>123</v>
      </c>
      <c r="F238" s="424" t="s">
        <v>121</v>
      </c>
      <c r="G238" s="229" t="s">
        <v>120</v>
      </c>
    </row>
    <row r="239" spans="1:8" ht="14.25" hidden="1" customHeight="1">
      <c r="A239" s="474"/>
      <c r="B239" s="71"/>
      <c r="C239" s="511"/>
      <c r="D239" s="52" t="s">
        <v>135</v>
      </c>
      <c r="E239" s="480"/>
      <c r="F239" s="418"/>
      <c r="G239" s="230"/>
    </row>
    <row r="240" spans="1:8" ht="27.75" hidden="1" customHeight="1">
      <c r="A240" s="473" t="s">
        <v>136</v>
      </c>
      <c r="B240" s="76" t="s">
        <v>124</v>
      </c>
      <c r="C240" s="461">
        <v>2240</v>
      </c>
      <c r="D240" s="43">
        <v>0</v>
      </c>
      <c r="E240" s="377" t="s">
        <v>123</v>
      </c>
      <c r="F240" s="424" t="s">
        <v>121</v>
      </c>
      <c r="G240" s="229" t="s">
        <v>120</v>
      </c>
    </row>
    <row r="241" spans="1:12" ht="49.5" customHeight="1">
      <c r="A241" s="474"/>
      <c r="B241" s="71"/>
      <c r="C241" s="462"/>
      <c r="D241" s="52"/>
      <c r="E241" s="457"/>
      <c r="F241" s="418"/>
      <c r="G241" s="230"/>
      <c r="I241" s="86"/>
      <c r="K241" s="86"/>
    </row>
    <row r="242" spans="1:12" ht="27" customHeight="1">
      <c r="A242" s="188" t="s">
        <v>15</v>
      </c>
      <c r="B242" s="11"/>
      <c r="C242" s="8"/>
      <c r="D242" s="9">
        <f>D228+D222+D192+D190+D188+D142+D136+D134+D132+D130+D122+D120+D112+D110+D106+D104+D100+D98</f>
        <v>31104057.25</v>
      </c>
      <c r="E242" s="228"/>
      <c r="F242" s="228"/>
      <c r="G242" s="161"/>
      <c r="H242" s="143"/>
      <c r="I242" s="144"/>
      <c r="K242" s="82"/>
      <c r="L242" s="72"/>
    </row>
    <row r="243" spans="1:12" ht="27" hidden="1" customHeight="1">
      <c r="A243" s="189" t="s">
        <v>96</v>
      </c>
      <c r="B243" s="66" t="s">
        <v>97</v>
      </c>
      <c r="C243" s="334">
        <v>2282</v>
      </c>
      <c r="D243" s="60">
        <v>0</v>
      </c>
      <c r="E243" s="401" t="s">
        <v>172</v>
      </c>
      <c r="F243" s="377" t="s">
        <v>122</v>
      </c>
      <c r="G243" s="395" t="s">
        <v>64</v>
      </c>
      <c r="H243" s="55"/>
      <c r="I243" s="53"/>
      <c r="K243" s="82"/>
      <c r="L243" s="121"/>
    </row>
    <row r="244" spans="1:12" ht="61.5" hidden="1" customHeight="1">
      <c r="A244" s="189"/>
      <c r="B244" s="67"/>
      <c r="C244" s="335"/>
      <c r="D244" s="16" t="s">
        <v>98</v>
      </c>
      <c r="E244" s="402"/>
      <c r="F244" s="457"/>
      <c r="G244" s="396"/>
      <c r="H244" s="88"/>
      <c r="I244" s="53"/>
      <c r="K244" s="89"/>
      <c r="L244" s="72"/>
    </row>
    <row r="245" spans="1:12" ht="39.75" hidden="1" customHeight="1">
      <c r="A245" s="190" t="s">
        <v>173</v>
      </c>
      <c r="B245" s="11"/>
      <c r="C245" s="8"/>
      <c r="D245" s="91">
        <f>D243</f>
        <v>0</v>
      </c>
      <c r="E245" s="8"/>
      <c r="F245" s="8"/>
      <c r="G245" s="161"/>
      <c r="H245" s="55"/>
      <c r="I245" s="53"/>
      <c r="K245" s="82"/>
      <c r="L245" s="72"/>
    </row>
    <row r="246" spans="1:12" ht="62.25" hidden="1" customHeight="1">
      <c r="A246" s="473" t="s">
        <v>99</v>
      </c>
      <c r="B246" s="492" t="s">
        <v>44</v>
      </c>
      <c r="C246" s="429">
        <v>3110</v>
      </c>
      <c r="D246" s="41">
        <f>6453000-6453000</f>
        <v>0</v>
      </c>
      <c r="E246" s="397" t="s">
        <v>108</v>
      </c>
      <c r="F246" s="397" t="s">
        <v>122</v>
      </c>
      <c r="G246" s="404" t="s">
        <v>157</v>
      </c>
      <c r="H246" s="55"/>
      <c r="I246" s="53"/>
    </row>
    <row r="247" spans="1:12" ht="111.75" hidden="1" customHeight="1">
      <c r="A247" s="474"/>
      <c r="B247" s="493"/>
      <c r="C247" s="544"/>
      <c r="D247" s="48" t="s">
        <v>154</v>
      </c>
      <c r="E247" s="423"/>
      <c r="F247" s="423"/>
      <c r="G247" s="414"/>
      <c r="H247" s="55"/>
      <c r="I247" s="53"/>
    </row>
    <row r="248" spans="1:12" ht="28.5" hidden="1" customHeight="1">
      <c r="A248" s="167" t="s">
        <v>100</v>
      </c>
      <c r="B248" s="493"/>
      <c r="C248" s="544"/>
      <c r="D248" s="41">
        <f>3988108.95-3988108.95</f>
        <v>0</v>
      </c>
      <c r="E248" s="423"/>
      <c r="F248" s="423"/>
      <c r="G248" s="404" t="s">
        <v>64</v>
      </c>
    </row>
    <row r="249" spans="1:12" ht="15.75" hidden="1" customHeight="1">
      <c r="A249" s="191"/>
      <c r="B249" s="493"/>
      <c r="C249" s="544"/>
      <c r="D249" s="48" t="s">
        <v>154</v>
      </c>
      <c r="E249" s="423"/>
      <c r="F249" s="423"/>
      <c r="G249" s="414"/>
    </row>
    <row r="250" spans="1:12" ht="31.5" hidden="1" customHeight="1">
      <c r="A250" s="167" t="s">
        <v>161</v>
      </c>
      <c r="B250" s="493"/>
      <c r="C250" s="544"/>
      <c r="D250" s="41">
        <v>0</v>
      </c>
      <c r="E250" s="423"/>
      <c r="F250" s="423"/>
      <c r="G250" s="414"/>
    </row>
    <row r="251" spans="1:12" ht="35.25" hidden="1" customHeight="1">
      <c r="A251" s="192"/>
      <c r="B251" s="493"/>
      <c r="C251" s="544"/>
      <c r="D251" s="48" t="s">
        <v>162</v>
      </c>
      <c r="E251" s="423"/>
      <c r="F251" s="423"/>
      <c r="G251" s="414"/>
    </row>
    <row r="252" spans="1:12" ht="30" hidden="1" customHeight="1">
      <c r="A252" s="339" t="s">
        <v>101</v>
      </c>
      <c r="B252" s="493"/>
      <c r="C252" s="544"/>
      <c r="D252" s="41">
        <f>4434672-4434672</f>
        <v>0</v>
      </c>
      <c r="E252" s="423"/>
      <c r="F252" s="423"/>
      <c r="G252" s="414"/>
    </row>
    <row r="253" spans="1:12" ht="25.5" hidden="1" customHeight="1">
      <c r="A253" s="340"/>
      <c r="B253" s="493"/>
      <c r="C253" s="544"/>
      <c r="D253" s="48" t="s">
        <v>154</v>
      </c>
      <c r="E253" s="423"/>
      <c r="F253" s="423"/>
      <c r="G253" s="414"/>
    </row>
    <row r="254" spans="1:12" ht="36.75" hidden="1" customHeight="1">
      <c r="A254" s="167" t="s">
        <v>168</v>
      </c>
      <c r="B254" s="493"/>
      <c r="C254" s="544"/>
      <c r="D254" s="41">
        <v>0</v>
      </c>
      <c r="E254" s="423"/>
      <c r="F254" s="423"/>
      <c r="G254" s="414"/>
    </row>
    <row r="255" spans="1:12" ht="36.75" hidden="1" customHeight="1">
      <c r="A255" s="350"/>
      <c r="B255" s="493"/>
      <c r="C255" s="544"/>
      <c r="D255" s="85" t="s">
        <v>163</v>
      </c>
      <c r="E255" s="423"/>
      <c r="F255" s="423"/>
      <c r="G255" s="414"/>
    </row>
    <row r="256" spans="1:12" ht="26.25" hidden="1" customHeight="1">
      <c r="A256" s="339" t="s">
        <v>102</v>
      </c>
      <c r="B256" s="493"/>
      <c r="C256" s="544"/>
      <c r="D256" s="41">
        <f>13601246.4-13601246.4</f>
        <v>0</v>
      </c>
      <c r="E256" s="423"/>
      <c r="F256" s="423"/>
      <c r="G256" s="414"/>
    </row>
    <row r="257" spans="1:10" ht="33.75" hidden="1" customHeight="1">
      <c r="A257" s="340"/>
      <c r="B257" s="493"/>
      <c r="C257" s="544"/>
      <c r="D257" s="48" t="s">
        <v>154</v>
      </c>
      <c r="E257" s="423"/>
      <c r="F257" s="423"/>
      <c r="G257" s="414"/>
    </row>
    <row r="258" spans="1:10" ht="33.75" hidden="1" customHeight="1">
      <c r="A258" s="167" t="s">
        <v>169</v>
      </c>
      <c r="B258" s="493"/>
      <c r="C258" s="544"/>
      <c r="D258" s="41">
        <v>0</v>
      </c>
      <c r="E258" s="423"/>
      <c r="F258" s="423"/>
      <c r="G258" s="414"/>
    </row>
    <row r="259" spans="1:10" ht="33.75" hidden="1" customHeight="1">
      <c r="A259" s="340"/>
      <c r="B259" s="493"/>
      <c r="C259" s="544"/>
      <c r="D259" s="85" t="s">
        <v>164</v>
      </c>
      <c r="E259" s="423"/>
      <c r="F259" s="423"/>
      <c r="G259" s="405"/>
    </row>
    <row r="260" spans="1:10" ht="48" hidden="1" customHeight="1">
      <c r="A260" s="339" t="s">
        <v>103</v>
      </c>
      <c r="B260" s="493"/>
      <c r="C260" s="544"/>
      <c r="D260" s="41">
        <f>4019652-4019652</f>
        <v>0</v>
      </c>
      <c r="E260" s="423"/>
      <c r="F260" s="423"/>
      <c r="G260" s="404" t="s">
        <v>157</v>
      </c>
    </row>
    <row r="261" spans="1:10" ht="101.25" hidden="1" customHeight="1">
      <c r="A261" s="340"/>
      <c r="B261" s="494"/>
      <c r="C261" s="430"/>
      <c r="D261" s="48" t="s">
        <v>154</v>
      </c>
      <c r="E261" s="398"/>
      <c r="F261" s="398"/>
      <c r="G261" s="414"/>
      <c r="H261" s="12"/>
    </row>
    <row r="262" spans="1:10" ht="43.5" hidden="1" customHeight="1">
      <c r="A262" s="350" t="s">
        <v>221</v>
      </c>
      <c r="B262" s="488" t="s">
        <v>222</v>
      </c>
      <c r="C262" s="357">
        <v>3110</v>
      </c>
      <c r="D262" s="41">
        <v>0</v>
      </c>
      <c r="E262" s="304" t="s">
        <v>13</v>
      </c>
      <c r="F262" s="424" t="s">
        <v>106</v>
      </c>
      <c r="G262" s="431" t="s">
        <v>59</v>
      </c>
    </row>
    <row r="263" spans="1:10" ht="61.5" hidden="1" customHeight="1">
      <c r="A263" s="340"/>
      <c r="B263" s="489"/>
      <c r="C263" s="357"/>
      <c r="D263" s="47" t="s">
        <v>86</v>
      </c>
      <c r="E263" s="304" t="s">
        <v>109</v>
      </c>
      <c r="F263" s="418"/>
      <c r="G263" s="432"/>
    </row>
    <row r="264" spans="1:10" ht="75.75" hidden="1" customHeight="1">
      <c r="A264" s="167" t="s">
        <v>47</v>
      </c>
      <c r="B264" s="488" t="s">
        <v>46</v>
      </c>
      <c r="C264" s="406">
        <v>3110</v>
      </c>
      <c r="D264" s="41">
        <f>6750000-6750000</f>
        <v>0</v>
      </c>
      <c r="E264" s="424" t="s">
        <v>110</v>
      </c>
      <c r="F264" s="424" t="s">
        <v>106</v>
      </c>
      <c r="G264" s="431" t="s">
        <v>158</v>
      </c>
    </row>
    <row r="265" spans="1:10" ht="97.5" hidden="1" customHeight="1">
      <c r="A265" s="168"/>
      <c r="B265" s="489"/>
      <c r="C265" s="407"/>
      <c r="D265" s="47" t="s">
        <v>154</v>
      </c>
      <c r="E265" s="418"/>
      <c r="F265" s="418"/>
      <c r="G265" s="432"/>
    </row>
    <row r="266" spans="1:10" ht="78.75" hidden="1" customHeight="1">
      <c r="A266" s="350" t="s">
        <v>48</v>
      </c>
      <c r="B266" s="488" t="s">
        <v>49</v>
      </c>
      <c r="C266" s="357">
        <v>3110</v>
      </c>
      <c r="D266" s="41">
        <f>3960000-3960000</f>
        <v>0</v>
      </c>
      <c r="E266" s="355" t="s">
        <v>13</v>
      </c>
      <c r="F266" s="355" t="s">
        <v>33</v>
      </c>
      <c r="G266" s="431" t="s">
        <v>158</v>
      </c>
    </row>
    <row r="267" spans="1:10" ht="93.75" hidden="1" customHeight="1">
      <c r="A267" s="340"/>
      <c r="B267" s="489"/>
      <c r="C267" s="357"/>
      <c r="D267" s="47" t="s">
        <v>155</v>
      </c>
      <c r="E267" s="324" t="s">
        <v>109</v>
      </c>
      <c r="F267" s="324"/>
      <c r="G267" s="432"/>
    </row>
    <row r="268" spans="1:10" ht="27" hidden="1" customHeight="1">
      <c r="A268" s="350" t="s">
        <v>56</v>
      </c>
      <c r="B268" s="488" t="s">
        <v>50</v>
      </c>
      <c r="C268" s="332">
        <v>3110</v>
      </c>
      <c r="D268" s="130">
        <f>6128320.65+2659727.35-8788048</f>
        <v>0</v>
      </c>
      <c r="E268" s="355" t="s">
        <v>13</v>
      </c>
      <c r="F268" s="355" t="s">
        <v>106</v>
      </c>
      <c r="G268" s="431" t="s">
        <v>64</v>
      </c>
    </row>
    <row r="269" spans="1:10" ht="60" hidden="1" customHeight="1">
      <c r="A269" s="340"/>
      <c r="B269" s="489"/>
      <c r="C269" s="333"/>
      <c r="D269" s="47" t="s">
        <v>259</v>
      </c>
      <c r="E269" s="355" t="s">
        <v>109</v>
      </c>
      <c r="F269" s="355"/>
      <c r="G269" s="432"/>
      <c r="H269" s="86"/>
    </row>
    <row r="270" spans="1:10" ht="34.5" hidden="1" customHeight="1">
      <c r="A270" s="350" t="s">
        <v>45</v>
      </c>
      <c r="B270" s="488" t="s">
        <v>58</v>
      </c>
      <c r="C270" s="357">
        <v>3110</v>
      </c>
      <c r="D270" s="74">
        <v>0</v>
      </c>
      <c r="E270" s="323" t="s">
        <v>223</v>
      </c>
      <c r="F270" s="323" t="s">
        <v>33</v>
      </c>
      <c r="G270" s="431" t="s">
        <v>64</v>
      </c>
      <c r="J270" s="86"/>
    </row>
    <row r="271" spans="1:10" ht="43.5" hidden="1" customHeight="1">
      <c r="A271" s="340"/>
      <c r="B271" s="489"/>
      <c r="C271" s="333"/>
      <c r="D271" s="47" t="s">
        <v>249</v>
      </c>
      <c r="E271" s="324"/>
      <c r="F271" s="324"/>
      <c r="G271" s="432"/>
      <c r="H271" s="86"/>
    </row>
    <row r="272" spans="1:10" ht="33.75" hidden="1" customHeight="1">
      <c r="A272" s="350" t="s">
        <v>201</v>
      </c>
      <c r="B272" s="488" t="s">
        <v>199</v>
      </c>
      <c r="C272" s="357">
        <v>3110</v>
      </c>
      <c r="D272" s="69">
        <v>0</v>
      </c>
      <c r="E272" s="355" t="s">
        <v>13</v>
      </c>
      <c r="F272" s="355" t="s">
        <v>107</v>
      </c>
      <c r="G272" s="315" t="s">
        <v>194</v>
      </c>
      <c r="H272" s="86"/>
    </row>
    <row r="273" spans="1:8" ht="43.5" hidden="1" customHeight="1">
      <c r="A273" s="350"/>
      <c r="B273" s="489"/>
      <c r="C273" s="357"/>
      <c r="D273" s="47" t="s">
        <v>200</v>
      </c>
      <c r="E273" s="355"/>
      <c r="F273" s="355"/>
      <c r="G273" s="315"/>
      <c r="H273" s="86"/>
    </row>
    <row r="274" spans="1:8" ht="26.25" hidden="1" customHeight="1">
      <c r="A274" s="569" t="s">
        <v>127</v>
      </c>
      <c r="B274" s="488" t="s">
        <v>119</v>
      </c>
      <c r="C274" s="357">
        <v>3110</v>
      </c>
      <c r="D274" s="74">
        <v>0</v>
      </c>
      <c r="E274" s="323" t="s">
        <v>13</v>
      </c>
      <c r="F274" s="323" t="s">
        <v>31</v>
      </c>
      <c r="G274" s="431" t="s">
        <v>59</v>
      </c>
    </row>
    <row r="275" spans="1:8" ht="39" hidden="1" customHeight="1">
      <c r="A275" s="570"/>
      <c r="B275" s="489"/>
      <c r="C275" s="333"/>
      <c r="D275" s="47" t="s">
        <v>216</v>
      </c>
      <c r="E275" s="324"/>
      <c r="F275" s="324"/>
      <c r="G275" s="432"/>
    </row>
    <row r="276" spans="1:8" ht="26.25" hidden="1" customHeight="1">
      <c r="A276" s="567" t="s">
        <v>218</v>
      </c>
      <c r="B276" s="101" t="s">
        <v>217</v>
      </c>
      <c r="C276" s="391">
        <v>3110</v>
      </c>
      <c r="D276" s="102">
        <v>0</v>
      </c>
      <c r="E276" s="391" t="s">
        <v>223</v>
      </c>
      <c r="F276" s="307" t="s">
        <v>231</v>
      </c>
      <c r="G276" s="353" t="s">
        <v>59</v>
      </c>
    </row>
    <row r="277" spans="1:8" ht="44.25" hidden="1" customHeight="1">
      <c r="A277" s="568"/>
      <c r="B277" s="150"/>
      <c r="C277" s="460"/>
      <c r="D277" s="113" t="s">
        <v>248</v>
      </c>
      <c r="E277" s="460"/>
      <c r="F277" s="114"/>
      <c r="G277" s="193"/>
    </row>
    <row r="278" spans="1:8" ht="37.5" customHeight="1">
      <c r="A278" s="567" t="s">
        <v>470</v>
      </c>
      <c r="B278" s="146" t="s">
        <v>469</v>
      </c>
      <c r="C278" s="391">
        <v>3110</v>
      </c>
      <c r="D278" s="102">
        <v>130000000</v>
      </c>
      <c r="E278" s="391" t="s">
        <v>262</v>
      </c>
      <c r="F278" s="391" t="s">
        <v>204</v>
      </c>
      <c r="G278" s="571" t="s">
        <v>461</v>
      </c>
    </row>
    <row r="279" spans="1:8" ht="57.75" customHeight="1">
      <c r="A279" s="568"/>
      <c r="B279" s="147"/>
      <c r="C279" s="460"/>
      <c r="D279" s="113" t="s">
        <v>462</v>
      </c>
      <c r="E279" s="460"/>
      <c r="F279" s="460"/>
      <c r="G279" s="572"/>
      <c r="H279" s="86"/>
    </row>
    <row r="280" spans="1:8" ht="34.5" hidden="1" customHeight="1">
      <c r="A280" s="339" t="s">
        <v>105</v>
      </c>
      <c r="B280" s="488" t="s">
        <v>104</v>
      </c>
      <c r="C280" s="42">
        <v>3110</v>
      </c>
      <c r="D280" s="130">
        <v>0</v>
      </c>
      <c r="E280" s="377" t="s">
        <v>189</v>
      </c>
      <c r="F280" s="355" t="s">
        <v>254</v>
      </c>
      <c r="G280" s="431" t="s">
        <v>59</v>
      </c>
    </row>
    <row r="281" spans="1:8" ht="42" hidden="1" customHeight="1">
      <c r="A281" s="340"/>
      <c r="B281" s="489"/>
      <c r="C281" s="42"/>
      <c r="D281" s="16" t="s">
        <v>253</v>
      </c>
      <c r="E281" s="457"/>
      <c r="F281" s="355"/>
      <c r="G281" s="432"/>
    </row>
    <row r="282" spans="1:8" ht="42" hidden="1" customHeight="1">
      <c r="A282" s="170" t="s">
        <v>244</v>
      </c>
      <c r="B282" s="59" t="s">
        <v>232</v>
      </c>
      <c r="C282" s="330">
        <v>3110</v>
      </c>
      <c r="D282" s="126">
        <v>0</v>
      </c>
      <c r="E282" s="463" t="s">
        <v>189</v>
      </c>
      <c r="F282" s="377" t="s">
        <v>254</v>
      </c>
      <c r="G282" s="404" t="s">
        <v>64</v>
      </c>
    </row>
    <row r="283" spans="1:8" ht="42" hidden="1" customHeight="1">
      <c r="A283" s="194"/>
      <c r="B283" s="18"/>
      <c r="C283" s="36"/>
      <c r="D283" s="118" t="s">
        <v>233</v>
      </c>
      <c r="E283" s="464"/>
      <c r="F283" s="457"/>
      <c r="G283" s="405"/>
    </row>
    <row r="284" spans="1:8" ht="42" hidden="1" customHeight="1">
      <c r="A284" s="350" t="s">
        <v>256</v>
      </c>
      <c r="B284" s="59" t="s">
        <v>255</v>
      </c>
      <c r="C284" s="42">
        <v>3110</v>
      </c>
      <c r="D284" s="131">
        <v>0</v>
      </c>
      <c r="E284" s="463" t="s">
        <v>189</v>
      </c>
      <c r="F284" s="355" t="s">
        <v>254</v>
      </c>
      <c r="G284" s="404" t="s">
        <v>59</v>
      </c>
    </row>
    <row r="285" spans="1:8" ht="42" hidden="1" customHeight="1">
      <c r="A285" s="350"/>
      <c r="B285" s="346"/>
      <c r="C285" s="42"/>
      <c r="D285" s="118" t="s">
        <v>257</v>
      </c>
      <c r="E285" s="464"/>
      <c r="F285" s="355"/>
      <c r="G285" s="405"/>
    </row>
    <row r="286" spans="1:8" ht="52.5" hidden="1" customHeight="1">
      <c r="A286" s="167" t="s">
        <v>152</v>
      </c>
      <c r="B286" s="346" t="s">
        <v>151</v>
      </c>
      <c r="C286" s="312">
        <v>3110</v>
      </c>
      <c r="D286" s="41">
        <v>0</v>
      </c>
      <c r="E286" s="149" t="s">
        <v>172</v>
      </c>
      <c r="F286" s="355" t="s">
        <v>121</v>
      </c>
      <c r="G286" s="431" t="s">
        <v>59</v>
      </c>
    </row>
    <row r="287" spans="1:8" ht="42" hidden="1" customHeight="1">
      <c r="A287" s="168"/>
      <c r="B287" s="346"/>
      <c r="C287" s="42"/>
      <c r="D287" s="16" t="s">
        <v>153</v>
      </c>
      <c r="E287" s="149"/>
      <c r="F287" s="355"/>
      <c r="G287" s="432"/>
    </row>
    <row r="288" spans="1:8" ht="70.5" hidden="1" customHeight="1">
      <c r="A288" s="473" t="s">
        <v>57</v>
      </c>
      <c r="B288" s="13" t="s">
        <v>44</v>
      </c>
      <c r="C288" s="461">
        <v>3110</v>
      </c>
      <c r="D288" s="43">
        <f>12915000-12915000</f>
        <v>0</v>
      </c>
      <c r="E288" s="377" t="s">
        <v>108</v>
      </c>
      <c r="F288" s="424" t="s">
        <v>33</v>
      </c>
      <c r="G288" s="458" t="s">
        <v>158</v>
      </c>
    </row>
    <row r="289" spans="1:13" ht="107.25" hidden="1" customHeight="1">
      <c r="A289" s="474"/>
      <c r="B289" s="44"/>
      <c r="C289" s="462"/>
      <c r="D289" s="52" t="s">
        <v>156</v>
      </c>
      <c r="E289" s="457"/>
      <c r="F289" s="418"/>
      <c r="G289" s="459"/>
    </row>
    <row r="290" spans="1:13" ht="40.5" hidden="1" customHeight="1">
      <c r="A290" s="473" t="s">
        <v>138</v>
      </c>
      <c r="B290" s="79" t="s">
        <v>139</v>
      </c>
      <c r="C290" s="461">
        <v>3110</v>
      </c>
      <c r="D290" s="43">
        <v>0</v>
      </c>
      <c r="E290" s="377" t="s">
        <v>123</v>
      </c>
      <c r="F290" s="424" t="s">
        <v>122</v>
      </c>
      <c r="G290" s="310" t="s">
        <v>120</v>
      </c>
      <c r="L290" s="73"/>
    </row>
    <row r="291" spans="1:13" ht="24" hidden="1">
      <c r="A291" s="474"/>
      <c r="B291" s="14"/>
      <c r="C291" s="462"/>
      <c r="D291" s="52" t="s">
        <v>125</v>
      </c>
      <c r="E291" s="457"/>
      <c r="F291" s="418"/>
      <c r="G291" s="311"/>
    </row>
    <row r="292" spans="1:13" ht="40.5" hidden="1" customHeight="1">
      <c r="A292" s="473" t="s">
        <v>252</v>
      </c>
      <c r="B292" s="508" t="s">
        <v>137</v>
      </c>
      <c r="C292" s="461">
        <v>3110</v>
      </c>
      <c r="D292" s="116">
        <v>0</v>
      </c>
      <c r="E292" s="377" t="s">
        <v>123</v>
      </c>
      <c r="F292" s="424" t="s">
        <v>107</v>
      </c>
      <c r="G292" s="310" t="s">
        <v>120</v>
      </c>
      <c r="L292" s="73"/>
    </row>
    <row r="293" spans="1:13" ht="40.5" hidden="1" customHeight="1">
      <c r="A293" s="474"/>
      <c r="B293" s="509"/>
      <c r="C293" s="462"/>
      <c r="D293" s="52" t="s">
        <v>224</v>
      </c>
      <c r="E293" s="457"/>
      <c r="F293" s="418"/>
      <c r="G293" s="311"/>
    </row>
    <row r="294" spans="1:13" ht="40.5" hidden="1" customHeight="1">
      <c r="A294" s="473" t="s">
        <v>140</v>
      </c>
      <c r="B294" s="488" t="s">
        <v>104</v>
      </c>
      <c r="C294" s="461">
        <v>3110</v>
      </c>
      <c r="D294" s="43">
        <v>0</v>
      </c>
      <c r="E294" s="377" t="s">
        <v>126</v>
      </c>
      <c r="F294" s="424" t="s">
        <v>122</v>
      </c>
      <c r="G294" s="310" t="s">
        <v>120</v>
      </c>
      <c r="L294" s="73"/>
    </row>
    <row r="295" spans="1:13" ht="17.25" hidden="1" customHeight="1">
      <c r="A295" s="474"/>
      <c r="B295" s="489"/>
      <c r="C295" s="462"/>
      <c r="D295" s="52" t="s">
        <v>149</v>
      </c>
      <c r="E295" s="457"/>
      <c r="F295" s="418"/>
      <c r="G295" s="184"/>
    </row>
    <row r="296" spans="1:13" ht="17.25" customHeight="1">
      <c r="A296" s="567" t="s">
        <v>460</v>
      </c>
      <c r="B296" s="146" t="s">
        <v>455</v>
      </c>
      <c r="C296" s="391">
        <v>3110</v>
      </c>
      <c r="D296" s="102">
        <v>900000</v>
      </c>
      <c r="E296" s="477" t="s">
        <v>13</v>
      </c>
      <c r="F296" s="391" t="s">
        <v>107</v>
      </c>
      <c r="G296" s="404" t="s">
        <v>59</v>
      </c>
    </row>
    <row r="297" spans="1:13" ht="34.5" customHeight="1">
      <c r="A297" s="568"/>
      <c r="B297" s="146" t="s">
        <v>457</v>
      </c>
      <c r="C297" s="460"/>
      <c r="D297" s="52" t="s">
        <v>456</v>
      </c>
      <c r="E297" s="402"/>
      <c r="F297" s="460"/>
      <c r="G297" s="405"/>
    </row>
    <row r="298" spans="1:13" ht="27.75" customHeight="1">
      <c r="A298" s="160" t="s">
        <v>14</v>
      </c>
      <c r="B298" s="10"/>
      <c r="C298" s="8"/>
      <c r="D298" s="9">
        <f>D250+D254+D258+D262+D268+D270+D272+D274+D276+D278+D280+D286+D290+D292+D294+D282+D284+D296</f>
        <v>130900000</v>
      </c>
      <c r="E298" s="8"/>
      <c r="F298" s="8"/>
      <c r="G298" s="161"/>
      <c r="H298" s="55"/>
      <c r="I298" s="53"/>
      <c r="J298" s="12"/>
      <c r="K298" s="103"/>
      <c r="L298" s="77"/>
      <c r="M298" s="78"/>
    </row>
    <row r="299" spans="1:13" ht="85.5" hidden="1" customHeight="1">
      <c r="A299" s="167" t="s">
        <v>75</v>
      </c>
      <c r="B299" s="17" t="s">
        <v>87</v>
      </c>
      <c r="C299" s="510">
        <v>3122</v>
      </c>
      <c r="D299" s="58">
        <f>1300000-1300000</f>
        <v>0</v>
      </c>
      <c r="E299" s="377" t="s">
        <v>83</v>
      </c>
      <c r="F299" s="429" t="s">
        <v>31</v>
      </c>
      <c r="G299" s="475" t="s">
        <v>157</v>
      </c>
      <c r="J299" s="87"/>
      <c r="K299" s="12"/>
    </row>
    <row r="300" spans="1:13" ht="95.25" hidden="1" customHeight="1">
      <c r="A300" s="168"/>
      <c r="B300" s="40"/>
      <c r="C300" s="511"/>
      <c r="D300" s="54" t="s">
        <v>159</v>
      </c>
      <c r="E300" s="457"/>
      <c r="F300" s="430"/>
      <c r="G300" s="476"/>
    </row>
    <row r="301" spans="1:13" ht="88.5" hidden="1" customHeight="1">
      <c r="A301" s="177" t="s">
        <v>74</v>
      </c>
      <c r="B301" s="17" t="s">
        <v>89</v>
      </c>
      <c r="C301" s="42">
        <v>3122</v>
      </c>
      <c r="D301" s="58">
        <f>20650000-20650000</f>
        <v>0</v>
      </c>
      <c r="E301" s="377" t="s">
        <v>13</v>
      </c>
      <c r="F301" s="347" t="s">
        <v>31</v>
      </c>
      <c r="G301" s="458" t="s">
        <v>157</v>
      </c>
    </row>
    <row r="302" spans="1:13" ht="82.5" hidden="1" customHeight="1">
      <c r="A302" s="195"/>
      <c r="B302" s="23"/>
      <c r="C302" s="42"/>
      <c r="D302" s="1" t="s">
        <v>159</v>
      </c>
      <c r="E302" s="457"/>
      <c r="F302" s="347"/>
      <c r="G302" s="459"/>
    </row>
    <row r="303" spans="1:13" ht="65.25" hidden="1" customHeight="1">
      <c r="A303" s="167" t="s">
        <v>76</v>
      </c>
      <c r="B303" s="17" t="s">
        <v>84</v>
      </c>
      <c r="C303" s="471">
        <v>3122</v>
      </c>
      <c r="D303" s="58">
        <f>2590000-150000-2440000</f>
        <v>0</v>
      </c>
      <c r="E303" s="377" t="s">
        <v>13</v>
      </c>
      <c r="F303" s="377" t="s">
        <v>31</v>
      </c>
      <c r="G303" s="458" t="s">
        <v>226</v>
      </c>
      <c r="K303" s="87"/>
      <c r="L303" s="12"/>
    </row>
    <row r="304" spans="1:13" ht="27.75" hidden="1" customHeight="1">
      <c r="A304" s="168"/>
      <c r="B304" s="39"/>
      <c r="C304" s="472"/>
      <c r="D304" s="54" t="s">
        <v>225</v>
      </c>
      <c r="E304" s="457"/>
      <c r="F304" s="457"/>
      <c r="G304" s="459"/>
    </row>
    <row r="305" spans="1:11" ht="93.75" hidden="1" customHeight="1">
      <c r="A305" s="167" t="s">
        <v>77</v>
      </c>
      <c r="B305" s="17" t="s">
        <v>85</v>
      </c>
      <c r="C305" s="471">
        <v>3122</v>
      </c>
      <c r="D305" s="58">
        <f>850000-850000</f>
        <v>0</v>
      </c>
      <c r="E305" s="377" t="s">
        <v>83</v>
      </c>
      <c r="F305" s="377" t="s">
        <v>31</v>
      </c>
      <c r="G305" s="458" t="s">
        <v>160</v>
      </c>
    </row>
    <row r="306" spans="1:11" ht="81" hidden="1" customHeight="1">
      <c r="A306" s="168"/>
      <c r="B306" s="18"/>
      <c r="C306" s="472"/>
      <c r="D306" s="54" t="s">
        <v>159</v>
      </c>
      <c r="E306" s="457"/>
      <c r="F306" s="457"/>
      <c r="G306" s="459"/>
    </row>
    <row r="307" spans="1:11" ht="63.75" hidden="1">
      <c r="A307" s="167" t="s">
        <v>79</v>
      </c>
      <c r="B307" s="17" t="s">
        <v>111</v>
      </c>
      <c r="C307" s="471">
        <v>3122</v>
      </c>
      <c r="D307" s="58">
        <f>27000-27000</f>
        <v>0</v>
      </c>
      <c r="E307" s="377" t="s">
        <v>88</v>
      </c>
      <c r="F307" s="377" t="s">
        <v>31</v>
      </c>
      <c r="G307" s="458" t="s">
        <v>228</v>
      </c>
    </row>
    <row r="308" spans="1:11" ht="27" hidden="1" customHeight="1">
      <c r="A308" s="168"/>
      <c r="B308" s="39"/>
      <c r="C308" s="472"/>
      <c r="D308" s="54" t="s">
        <v>227</v>
      </c>
      <c r="E308" s="457"/>
      <c r="F308" s="457"/>
      <c r="G308" s="459"/>
    </row>
    <row r="309" spans="1:11" ht="75" hidden="1" customHeight="1">
      <c r="A309" s="167" t="s">
        <v>78</v>
      </c>
      <c r="B309" s="17" t="s">
        <v>80</v>
      </c>
      <c r="C309" s="471">
        <v>3122</v>
      </c>
      <c r="D309" s="58">
        <f>67500-67500</f>
        <v>0</v>
      </c>
      <c r="E309" s="377" t="s">
        <v>88</v>
      </c>
      <c r="F309" s="377" t="s">
        <v>31</v>
      </c>
      <c r="G309" s="458" t="s">
        <v>228</v>
      </c>
    </row>
    <row r="310" spans="1:11" ht="26.25" hidden="1" customHeight="1">
      <c r="A310" s="179"/>
      <c r="B310" s="39"/>
      <c r="C310" s="472"/>
      <c r="D310" s="54" t="s">
        <v>229</v>
      </c>
      <c r="E310" s="457"/>
      <c r="F310" s="457"/>
      <c r="G310" s="459"/>
    </row>
    <row r="311" spans="1:11" ht="55.5" hidden="1" customHeight="1">
      <c r="A311" s="167" t="s">
        <v>81</v>
      </c>
      <c r="B311" s="17" t="s">
        <v>82</v>
      </c>
      <c r="C311" s="471">
        <v>3122</v>
      </c>
      <c r="D311" s="58">
        <f>15500-15500</f>
        <v>0</v>
      </c>
      <c r="E311" s="377" t="s">
        <v>167</v>
      </c>
      <c r="F311" s="377" t="s">
        <v>121</v>
      </c>
      <c r="G311" s="458" t="s">
        <v>228</v>
      </c>
    </row>
    <row r="312" spans="1:11" ht="30.75" hidden="1" customHeight="1">
      <c r="A312" s="179"/>
      <c r="B312" s="39"/>
      <c r="C312" s="472"/>
      <c r="D312" s="54" t="s">
        <v>230</v>
      </c>
      <c r="E312" s="457"/>
      <c r="F312" s="457"/>
      <c r="G312" s="459"/>
    </row>
    <row r="313" spans="1:11" ht="35.25" hidden="1" customHeight="1">
      <c r="A313" s="171" t="s">
        <v>63</v>
      </c>
      <c r="B313" s="38"/>
      <c r="C313" s="37"/>
      <c r="D313" s="32">
        <f>D299+D301+D303+D305+D307+D309+D311</f>
        <v>0</v>
      </c>
      <c r="E313" s="37"/>
      <c r="F313" s="37"/>
      <c r="G313" s="196"/>
      <c r="H313" s="117"/>
      <c r="I313" s="53"/>
      <c r="K313" s="12"/>
    </row>
    <row r="314" spans="1:11" ht="37.5" customHeight="1">
      <c r="A314" s="467" t="s">
        <v>375</v>
      </c>
      <c r="B314" s="34" t="s">
        <v>373</v>
      </c>
      <c r="C314" s="389">
        <v>3132</v>
      </c>
      <c r="D314" s="58">
        <f>123700000-37602400-48788200-362000</f>
        <v>36947400</v>
      </c>
      <c r="E314" s="391" t="s">
        <v>262</v>
      </c>
      <c r="F314" s="465" t="s">
        <v>33</v>
      </c>
      <c r="G314" s="458" t="s">
        <v>463</v>
      </c>
      <c r="H314" s="56"/>
      <c r="I314" s="53"/>
      <c r="K314" s="12"/>
    </row>
    <row r="315" spans="1:11" ht="54" customHeight="1" thickBot="1">
      <c r="A315" s="468"/>
      <c r="B315" s="35" t="s">
        <v>374</v>
      </c>
      <c r="C315" s="382"/>
      <c r="D315" s="54" t="s">
        <v>464</v>
      </c>
      <c r="E315" s="460"/>
      <c r="F315" s="466"/>
      <c r="G315" s="459"/>
      <c r="H315" s="90"/>
      <c r="I315" s="53"/>
      <c r="K315" s="12"/>
    </row>
    <row r="316" spans="1:11" ht="24.75" customHeight="1">
      <c r="A316" s="577" t="s">
        <v>501</v>
      </c>
      <c r="B316" s="579" t="s">
        <v>502</v>
      </c>
      <c r="C316" s="581">
        <v>3132</v>
      </c>
      <c r="D316" s="365">
        <v>83175300</v>
      </c>
      <c r="E316" s="583" t="s">
        <v>13</v>
      </c>
      <c r="F316" s="585" t="s">
        <v>231</v>
      </c>
      <c r="G316" s="586" t="s">
        <v>503</v>
      </c>
    </row>
    <row r="317" spans="1:11" ht="93" customHeight="1">
      <c r="A317" s="578"/>
      <c r="B317" s="580"/>
      <c r="C317" s="582"/>
      <c r="D317" s="52" t="s">
        <v>512</v>
      </c>
      <c r="E317" s="584"/>
      <c r="F317" s="403"/>
      <c r="G317" s="587"/>
    </row>
    <row r="318" spans="1:11" ht="54" customHeight="1">
      <c r="A318" s="294" t="s">
        <v>309</v>
      </c>
      <c r="B318" s="299"/>
      <c r="C318" s="295"/>
      <c r="D318" s="296">
        <f>D314</f>
        <v>36947400</v>
      </c>
      <c r="E318" s="295"/>
      <c r="F318" s="295"/>
      <c r="G318" s="298"/>
      <c r="H318" s="90"/>
      <c r="I318" s="53"/>
      <c r="K318" s="12"/>
    </row>
    <row r="319" spans="1:11" s="292" customFormat="1" ht="54" customHeight="1">
      <c r="A319" s="467" t="s">
        <v>431</v>
      </c>
      <c r="B319" s="34" t="s">
        <v>435</v>
      </c>
      <c r="C319" s="389">
        <v>3142</v>
      </c>
      <c r="D319" s="297">
        <v>162833951</v>
      </c>
      <c r="E319" s="391" t="s">
        <v>13</v>
      </c>
      <c r="F319" s="465" t="s">
        <v>122</v>
      </c>
      <c r="G319" s="458" t="s">
        <v>433</v>
      </c>
      <c r="H319" s="290"/>
      <c r="I319" s="291"/>
      <c r="K319" s="293"/>
    </row>
    <row r="320" spans="1:11" s="292" customFormat="1" ht="67.5" customHeight="1">
      <c r="A320" s="468"/>
      <c r="B320" s="35" t="s">
        <v>436</v>
      </c>
      <c r="C320" s="382"/>
      <c r="D320" s="300" t="s">
        <v>448</v>
      </c>
      <c r="E320" s="460"/>
      <c r="F320" s="466"/>
      <c r="G320" s="459"/>
      <c r="H320" s="290"/>
      <c r="I320" s="291"/>
      <c r="K320" s="293"/>
    </row>
    <row r="321" spans="1:11" s="292" customFormat="1" ht="42" customHeight="1">
      <c r="A321" s="467" t="s">
        <v>459</v>
      </c>
      <c r="B321" s="289" t="s">
        <v>437</v>
      </c>
      <c r="C321" s="389">
        <v>3142</v>
      </c>
      <c r="D321" s="297">
        <v>2227208</v>
      </c>
      <c r="E321" s="391" t="s">
        <v>13</v>
      </c>
      <c r="F321" s="465" t="s">
        <v>122</v>
      </c>
      <c r="G321" s="458" t="s">
        <v>433</v>
      </c>
      <c r="H321" s="290"/>
      <c r="I321" s="291"/>
      <c r="K321" s="293"/>
    </row>
    <row r="322" spans="1:11" s="292" customFormat="1" ht="56.25" customHeight="1">
      <c r="A322" s="468"/>
      <c r="B322" s="35" t="s">
        <v>436</v>
      </c>
      <c r="C322" s="382"/>
      <c r="D322" s="301" t="s">
        <v>446</v>
      </c>
      <c r="E322" s="460"/>
      <c r="F322" s="466"/>
      <c r="G322" s="459"/>
      <c r="H322" s="290"/>
      <c r="I322" s="291"/>
      <c r="K322" s="293"/>
    </row>
    <row r="323" spans="1:11" s="292" customFormat="1" ht="42" customHeight="1">
      <c r="A323" s="467" t="s">
        <v>444</v>
      </c>
      <c r="B323" s="289" t="s">
        <v>437</v>
      </c>
      <c r="C323" s="389">
        <v>3142</v>
      </c>
      <c r="D323" s="297">
        <v>473040</v>
      </c>
      <c r="E323" s="391" t="s">
        <v>88</v>
      </c>
      <c r="F323" s="465" t="s">
        <v>204</v>
      </c>
      <c r="G323" s="458" t="s">
        <v>433</v>
      </c>
      <c r="H323" s="290"/>
      <c r="I323" s="291"/>
      <c r="K323" s="293"/>
    </row>
    <row r="324" spans="1:11" s="292" customFormat="1" ht="74.25" customHeight="1">
      <c r="A324" s="468"/>
      <c r="B324" s="289" t="s">
        <v>438</v>
      </c>
      <c r="C324" s="382"/>
      <c r="D324" s="301" t="s">
        <v>447</v>
      </c>
      <c r="E324" s="460"/>
      <c r="F324" s="466"/>
      <c r="G324" s="459"/>
      <c r="H324" s="290"/>
      <c r="I324" s="291"/>
      <c r="K324" s="293"/>
    </row>
    <row r="325" spans="1:11" ht="54.75" customHeight="1">
      <c r="A325" s="467" t="s">
        <v>432</v>
      </c>
      <c r="B325" s="34" t="s">
        <v>435</v>
      </c>
      <c r="C325" s="389">
        <v>3142</v>
      </c>
      <c r="D325" s="297">
        <v>107497482</v>
      </c>
      <c r="E325" s="391" t="s">
        <v>123</v>
      </c>
      <c r="F325" s="465" t="s">
        <v>122</v>
      </c>
      <c r="G325" s="458" t="s">
        <v>433</v>
      </c>
      <c r="H325" s="56"/>
      <c r="I325" s="53"/>
      <c r="K325" s="12"/>
    </row>
    <row r="326" spans="1:11" ht="90" customHeight="1">
      <c r="A326" s="468"/>
      <c r="B326" s="35" t="s">
        <v>436</v>
      </c>
      <c r="C326" s="382"/>
      <c r="D326" s="300" t="s">
        <v>445</v>
      </c>
      <c r="E326" s="460"/>
      <c r="F326" s="466"/>
      <c r="G326" s="459"/>
      <c r="H326" s="56"/>
      <c r="I326" s="53"/>
      <c r="K326" s="12"/>
    </row>
    <row r="327" spans="1:11" ht="46.5" customHeight="1">
      <c r="A327" s="467" t="s">
        <v>458</v>
      </c>
      <c r="B327" s="289" t="s">
        <v>437</v>
      </c>
      <c r="C327" s="389">
        <v>3142</v>
      </c>
      <c r="D327" s="297">
        <v>2069756</v>
      </c>
      <c r="E327" s="391" t="s">
        <v>123</v>
      </c>
      <c r="F327" s="465" t="s">
        <v>122</v>
      </c>
      <c r="G327" s="458" t="s">
        <v>433</v>
      </c>
      <c r="H327" s="56"/>
      <c r="I327" s="53"/>
      <c r="K327" s="12"/>
    </row>
    <row r="328" spans="1:11" ht="71.25" customHeight="1">
      <c r="A328" s="468"/>
      <c r="B328" s="289" t="s">
        <v>438</v>
      </c>
      <c r="C328" s="382"/>
      <c r="D328" s="301" t="s">
        <v>449</v>
      </c>
      <c r="E328" s="460"/>
      <c r="F328" s="466"/>
      <c r="G328" s="459"/>
      <c r="H328" s="56"/>
      <c r="I328" s="53"/>
      <c r="K328" s="12"/>
    </row>
    <row r="329" spans="1:11" ht="35.25" customHeight="1">
      <c r="A329" s="467" t="s">
        <v>474</v>
      </c>
      <c r="B329" s="289" t="s">
        <v>471</v>
      </c>
      <c r="C329" s="389">
        <v>3142</v>
      </c>
      <c r="D329" s="297">
        <v>198921.45</v>
      </c>
      <c r="E329" s="391" t="s">
        <v>88</v>
      </c>
      <c r="F329" s="465" t="s">
        <v>204</v>
      </c>
      <c r="G329" s="458" t="s">
        <v>433</v>
      </c>
      <c r="H329" s="56"/>
      <c r="I329" s="53"/>
      <c r="K329" s="12"/>
    </row>
    <row r="330" spans="1:11" ht="71.25" customHeight="1">
      <c r="A330" s="468"/>
      <c r="B330" s="289" t="s">
        <v>472</v>
      </c>
      <c r="C330" s="382"/>
      <c r="D330" s="301" t="s">
        <v>473</v>
      </c>
      <c r="E330" s="460"/>
      <c r="F330" s="466"/>
      <c r="G330" s="459"/>
      <c r="H330" s="56"/>
      <c r="I330" s="53"/>
      <c r="K330" s="12"/>
    </row>
    <row r="331" spans="1:11" ht="62.25" customHeight="1">
      <c r="A331" s="467" t="s">
        <v>467</v>
      </c>
      <c r="B331" s="34" t="s">
        <v>435</v>
      </c>
      <c r="C331" s="389">
        <v>3142</v>
      </c>
      <c r="D331" s="297">
        <v>97575727</v>
      </c>
      <c r="E331" s="391" t="s">
        <v>13</v>
      </c>
      <c r="F331" s="465" t="s">
        <v>204</v>
      </c>
      <c r="G331" s="458" t="s">
        <v>433</v>
      </c>
      <c r="H331" s="56"/>
      <c r="I331" s="53"/>
      <c r="K331" s="12"/>
    </row>
    <row r="332" spans="1:11" ht="103.5" customHeight="1">
      <c r="A332" s="468"/>
      <c r="B332" s="35" t="s">
        <v>436</v>
      </c>
      <c r="C332" s="382"/>
      <c r="D332" s="301" t="s">
        <v>468</v>
      </c>
      <c r="E332" s="460"/>
      <c r="F332" s="466"/>
      <c r="G332" s="459"/>
      <c r="H332" s="56"/>
      <c r="I332" s="53"/>
      <c r="K332" s="12"/>
    </row>
    <row r="333" spans="1:11" ht="51" customHeight="1">
      <c r="A333" s="467" t="s">
        <v>466</v>
      </c>
      <c r="B333" s="34" t="s">
        <v>437</v>
      </c>
      <c r="C333" s="389">
        <v>3142</v>
      </c>
      <c r="D333" s="297">
        <v>1360683</v>
      </c>
      <c r="E333" s="391" t="s">
        <v>13</v>
      </c>
      <c r="F333" s="465" t="s">
        <v>204</v>
      </c>
      <c r="G333" s="458" t="s">
        <v>433</v>
      </c>
      <c r="H333" s="56"/>
      <c r="I333" s="53"/>
      <c r="K333" s="12"/>
    </row>
    <row r="334" spans="1:11" ht="105" customHeight="1">
      <c r="A334" s="468"/>
      <c r="B334" s="35" t="s">
        <v>438</v>
      </c>
      <c r="C334" s="382"/>
      <c r="D334" s="301" t="s">
        <v>465</v>
      </c>
      <c r="E334" s="460"/>
      <c r="F334" s="466"/>
      <c r="G334" s="459"/>
      <c r="H334" s="56"/>
      <c r="I334" s="53"/>
      <c r="K334" s="12"/>
    </row>
    <row r="335" spans="1:11" ht="51" customHeight="1" thickBot="1">
      <c r="A335" s="369" t="s">
        <v>434</v>
      </c>
      <c r="B335" s="370"/>
      <c r="C335" s="371"/>
      <c r="D335" s="372">
        <f>D319+D321+D323+D325+D327+D329+D331+D333</f>
        <v>374236768.44999999</v>
      </c>
      <c r="E335" s="371"/>
      <c r="F335" s="371"/>
      <c r="G335" s="373"/>
      <c r="H335" s="90"/>
      <c r="I335" s="53"/>
      <c r="K335" s="12"/>
    </row>
    <row r="336" spans="1:11" ht="15.75">
      <c r="A336" s="576"/>
      <c r="B336" s="576"/>
      <c r="C336" s="576"/>
      <c r="D336" s="576"/>
      <c r="E336" s="576"/>
      <c r="F336" s="576"/>
      <c r="G336" s="576"/>
    </row>
    <row r="337" spans="1:7" ht="15.75">
      <c r="A337" s="576" t="s">
        <v>504</v>
      </c>
      <c r="B337" s="576"/>
      <c r="C337" s="576"/>
      <c r="D337" s="576"/>
      <c r="E337" s="576"/>
      <c r="F337" s="576"/>
      <c r="G337" s="576"/>
    </row>
    <row r="338" spans="1:7" ht="21.75" customHeight="1">
      <c r="A338" s="573" t="s">
        <v>505</v>
      </c>
      <c r="B338" s="366"/>
      <c r="C338" s="367" t="s">
        <v>506</v>
      </c>
      <c r="D338" s="574" t="s">
        <v>507</v>
      </c>
      <c r="E338" s="574"/>
      <c r="F338" s="574"/>
      <c r="G338" s="574"/>
    </row>
    <row r="339" spans="1:7" ht="12.75" customHeight="1">
      <c r="A339" s="573"/>
      <c r="B339" s="366"/>
      <c r="C339" s="368" t="s">
        <v>508</v>
      </c>
      <c r="D339" s="575" t="s">
        <v>509</v>
      </c>
      <c r="E339" s="575"/>
      <c r="F339" s="575"/>
      <c r="G339" s="575"/>
    </row>
    <row r="341" spans="1:7" ht="21.75" customHeight="1">
      <c r="A341" s="573" t="s">
        <v>510</v>
      </c>
      <c r="B341" s="366"/>
      <c r="C341" s="367" t="s">
        <v>506</v>
      </c>
      <c r="D341" s="574" t="s">
        <v>511</v>
      </c>
      <c r="E341" s="574"/>
      <c r="F341" s="574"/>
      <c r="G341" s="574"/>
    </row>
    <row r="342" spans="1:7" ht="12.75" customHeight="1">
      <c r="A342" s="573"/>
      <c r="B342" s="366"/>
      <c r="C342" s="368" t="s">
        <v>508</v>
      </c>
      <c r="D342" s="575" t="s">
        <v>509</v>
      </c>
      <c r="E342" s="575"/>
      <c r="F342" s="575"/>
      <c r="G342" s="575"/>
    </row>
  </sheetData>
  <mergeCells count="470">
    <mergeCell ref="A341:A342"/>
    <mergeCell ref="D341:G341"/>
    <mergeCell ref="D342:G342"/>
    <mergeCell ref="A336:G336"/>
    <mergeCell ref="A316:A317"/>
    <mergeCell ref="B316:B317"/>
    <mergeCell ref="C316:C317"/>
    <mergeCell ref="E316:E317"/>
    <mergeCell ref="F316:F317"/>
    <mergeCell ref="G316:G317"/>
    <mergeCell ref="A337:G337"/>
    <mergeCell ref="A338:A339"/>
    <mergeCell ref="D338:G338"/>
    <mergeCell ref="D339:G339"/>
    <mergeCell ref="A333:A334"/>
    <mergeCell ref="C333:C334"/>
    <mergeCell ref="E333:E334"/>
    <mergeCell ref="F333:F334"/>
    <mergeCell ref="G333:G334"/>
    <mergeCell ref="A60:A61"/>
    <mergeCell ref="B60:B61"/>
    <mergeCell ref="E60:E61"/>
    <mergeCell ref="A62:A63"/>
    <mergeCell ref="B62:B63"/>
    <mergeCell ref="E62:E63"/>
    <mergeCell ref="A64:A65"/>
    <mergeCell ref="B64:B65"/>
    <mergeCell ref="E64:E65"/>
    <mergeCell ref="G296:G297"/>
    <mergeCell ref="A296:A297"/>
    <mergeCell ref="C296:C297"/>
    <mergeCell ref="E296:E297"/>
    <mergeCell ref="F296:F297"/>
    <mergeCell ref="A331:A332"/>
    <mergeCell ref="C331:C332"/>
    <mergeCell ref="E331:E332"/>
    <mergeCell ref="F331:F332"/>
    <mergeCell ref="G331:G332"/>
    <mergeCell ref="C327:C328"/>
    <mergeCell ref="E327:E328"/>
    <mergeCell ref="F327:F328"/>
    <mergeCell ref="F329:F330"/>
    <mergeCell ref="E329:E330"/>
    <mergeCell ref="A327:A328"/>
    <mergeCell ref="A329:A330"/>
    <mergeCell ref="C329:C330"/>
    <mergeCell ref="G327:G328"/>
    <mergeCell ref="G329:G330"/>
    <mergeCell ref="A319:A320"/>
    <mergeCell ref="C319:C320"/>
    <mergeCell ref="E319:E320"/>
    <mergeCell ref="F319:F320"/>
    <mergeCell ref="G319:G320"/>
    <mergeCell ref="C325:C326"/>
    <mergeCell ref="A325:A326"/>
    <mergeCell ref="E325:E326"/>
    <mergeCell ref="F325:F326"/>
    <mergeCell ref="G325:G326"/>
    <mergeCell ref="E321:E322"/>
    <mergeCell ref="E323:E324"/>
    <mergeCell ref="F321:F322"/>
    <mergeCell ref="F323:F324"/>
    <mergeCell ref="G321:G322"/>
    <mergeCell ref="G323:G324"/>
    <mergeCell ref="C321:C322"/>
    <mergeCell ref="C323:C324"/>
    <mergeCell ref="A321:A322"/>
    <mergeCell ref="A323:A324"/>
    <mergeCell ref="A222:A223"/>
    <mergeCell ref="A238:A239"/>
    <mergeCell ref="C238:C239"/>
    <mergeCell ref="A192:A193"/>
    <mergeCell ref="G214:G215"/>
    <mergeCell ref="G216:G217"/>
    <mergeCell ref="G222:G223"/>
    <mergeCell ref="G303:G304"/>
    <mergeCell ref="G307:G308"/>
    <mergeCell ref="A292:A293"/>
    <mergeCell ref="B266:B267"/>
    <mergeCell ref="C276:C277"/>
    <mergeCell ref="C307:C308"/>
    <mergeCell ref="C288:C289"/>
    <mergeCell ref="C240:C241"/>
    <mergeCell ref="G278:G279"/>
    <mergeCell ref="F282:F283"/>
    <mergeCell ref="G262:G263"/>
    <mergeCell ref="C246:C261"/>
    <mergeCell ref="A246:A247"/>
    <mergeCell ref="B262:B263"/>
    <mergeCell ref="F307:F308"/>
    <mergeCell ref="F303:F304"/>
    <mergeCell ref="A294:A295"/>
    <mergeCell ref="G309:G310"/>
    <mergeCell ref="B294:B295"/>
    <mergeCell ref="C309:C310"/>
    <mergeCell ref="F243:F244"/>
    <mergeCell ref="E192:E193"/>
    <mergeCell ref="E208:E209"/>
    <mergeCell ref="F238:F239"/>
    <mergeCell ref="A226:A227"/>
    <mergeCell ref="G226:G227"/>
    <mergeCell ref="G224:G225"/>
    <mergeCell ref="E309:E310"/>
    <mergeCell ref="A240:A241"/>
    <mergeCell ref="B270:B271"/>
    <mergeCell ref="E243:E244"/>
    <mergeCell ref="B272:B273"/>
    <mergeCell ref="B274:B275"/>
    <mergeCell ref="A278:A279"/>
    <mergeCell ref="B268:B269"/>
    <mergeCell ref="E264:E265"/>
    <mergeCell ref="E278:E279"/>
    <mergeCell ref="A276:A277"/>
    <mergeCell ref="C264:C265"/>
    <mergeCell ref="B264:B265"/>
    <mergeCell ref="A274:A275"/>
    <mergeCell ref="A184:A185"/>
    <mergeCell ref="A44:A45"/>
    <mergeCell ref="B102:B103"/>
    <mergeCell ref="A104:A105"/>
    <mergeCell ref="C71:C72"/>
    <mergeCell ref="B74:B75"/>
    <mergeCell ref="A224:A225"/>
    <mergeCell ref="C38:C43"/>
    <mergeCell ref="A38:A39"/>
    <mergeCell ref="B38:B43"/>
    <mergeCell ref="A81:A82"/>
    <mergeCell ref="B76:B77"/>
    <mergeCell ref="A90:A91"/>
    <mergeCell ref="B104:B105"/>
    <mergeCell ref="C104:C105"/>
    <mergeCell ref="A79:A80"/>
    <mergeCell ref="A56:A57"/>
    <mergeCell ref="C56:C57"/>
    <mergeCell ref="A87:A88"/>
    <mergeCell ref="A40:A41"/>
    <mergeCell ref="A42:A43"/>
    <mergeCell ref="A98:A99"/>
    <mergeCell ref="A85:A86"/>
    <mergeCell ref="A83:A84"/>
    <mergeCell ref="C124:C125"/>
    <mergeCell ref="A136:A137"/>
    <mergeCell ref="A138:A139"/>
    <mergeCell ref="A122:A123"/>
    <mergeCell ref="A132:A133"/>
    <mergeCell ref="A112:A113"/>
    <mergeCell ref="A142:A143"/>
    <mergeCell ref="A110:A111"/>
    <mergeCell ref="A120:A121"/>
    <mergeCell ref="A134:A135"/>
    <mergeCell ref="A130:A131"/>
    <mergeCell ref="C128:C129"/>
    <mergeCell ref="A154:A155"/>
    <mergeCell ref="A160:A161"/>
    <mergeCell ref="A172:A173"/>
    <mergeCell ref="G212:G213"/>
    <mergeCell ref="G208:G209"/>
    <mergeCell ref="A190:A191"/>
    <mergeCell ref="F190:F191"/>
    <mergeCell ref="G202:G203"/>
    <mergeCell ref="G204:G205"/>
    <mergeCell ref="G190:G191"/>
    <mergeCell ref="A156:A157"/>
    <mergeCell ref="A170:A171"/>
    <mergeCell ref="B158:B159"/>
    <mergeCell ref="E170:E171"/>
    <mergeCell ref="F160:F161"/>
    <mergeCell ref="C158:C159"/>
    <mergeCell ref="B188:B189"/>
    <mergeCell ref="E188:E189"/>
    <mergeCell ref="B156:B157"/>
    <mergeCell ref="C156:C157"/>
    <mergeCell ref="E164:E165"/>
    <mergeCell ref="E166:E167"/>
    <mergeCell ref="E156:E157"/>
    <mergeCell ref="F162:F163"/>
    <mergeCell ref="E158:E159"/>
    <mergeCell ref="G144:G145"/>
    <mergeCell ref="G140:G141"/>
    <mergeCell ref="A12:A13"/>
    <mergeCell ref="A18:A19"/>
    <mergeCell ref="A21:A22"/>
    <mergeCell ref="A23:A24"/>
    <mergeCell ref="A25:A26"/>
    <mergeCell ref="A27:A28"/>
    <mergeCell ref="A36:A37"/>
    <mergeCell ref="A52:A53"/>
    <mergeCell ref="A71:A72"/>
    <mergeCell ref="A50:A51"/>
    <mergeCell ref="C25:C26"/>
    <mergeCell ref="C27:C28"/>
    <mergeCell ref="B46:B47"/>
    <mergeCell ref="B56:B57"/>
    <mergeCell ref="B14:B19"/>
    <mergeCell ref="B8:B13"/>
    <mergeCell ref="C94:C95"/>
    <mergeCell ref="E114:E115"/>
    <mergeCell ref="B30:B35"/>
    <mergeCell ref="C30:C35"/>
    <mergeCell ref="E8:E13"/>
    <mergeCell ref="E150:E151"/>
    <mergeCell ref="E154:E155"/>
    <mergeCell ref="G130:G131"/>
    <mergeCell ref="G136:G137"/>
    <mergeCell ref="G142:G143"/>
    <mergeCell ref="E142:E143"/>
    <mergeCell ref="G134:G135"/>
    <mergeCell ref="G138:G139"/>
    <mergeCell ref="F126:F127"/>
    <mergeCell ref="F128:F129"/>
    <mergeCell ref="E136:E137"/>
    <mergeCell ref="G146:G147"/>
    <mergeCell ref="G148:G149"/>
    <mergeCell ref="G154:G155"/>
    <mergeCell ref="E152:E153"/>
    <mergeCell ref="F154:F155"/>
    <mergeCell ref="F130:F131"/>
    <mergeCell ref="A106:A107"/>
    <mergeCell ref="A100:A101"/>
    <mergeCell ref="F110:F111"/>
    <mergeCell ref="F146:F147"/>
    <mergeCell ref="E118:E119"/>
    <mergeCell ref="E126:E127"/>
    <mergeCell ref="F124:F125"/>
    <mergeCell ref="E128:E129"/>
    <mergeCell ref="E124:E125"/>
    <mergeCell ref="F138:F139"/>
    <mergeCell ref="E130:E131"/>
    <mergeCell ref="F142:F143"/>
    <mergeCell ref="F144:F145"/>
    <mergeCell ref="F114:F115"/>
    <mergeCell ref="E120:E121"/>
    <mergeCell ref="B126:B127"/>
    <mergeCell ref="C112:C113"/>
    <mergeCell ref="A146:A147"/>
    <mergeCell ref="E122:E123"/>
    <mergeCell ref="C126:C127"/>
    <mergeCell ref="C118:C119"/>
    <mergeCell ref="C114:C115"/>
    <mergeCell ref="E110:E111"/>
    <mergeCell ref="C110:C111"/>
    <mergeCell ref="C294:C295"/>
    <mergeCell ref="B292:B293"/>
    <mergeCell ref="C299:C300"/>
    <mergeCell ref="C290:C291"/>
    <mergeCell ref="C305:C306"/>
    <mergeCell ref="F294:F295"/>
    <mergeCell ref="E299:E300"/>
    <mergeCell ref="F305:F306"/>
    <mergeCell ref="E305:E306"/>
    <mergeCell ref="F299:F300"/>
    <mergeCell ref="C292:C293"/>
    <mergeCell ref="F292:F293"/>
    <mergeCell ref="E292:E293"/>
    <mergeCell ref="E290:E291"/>
    <mergeCell ref="F290:F291"/>
    <mergeCell ref="A290:A291"/>
    <mergeCell ref="A1:G1"/>
    <mergeCell ref="A3:G3"/>
    <mergeCell ref="A5:G5"/>
    <mergeCell ref="B4:E4"/>
    <mergeCell ref="C21:C22"/>
    <mergeCell ref="F71:F72"/>
    <mergeCell ref="F21:F22"/>
    <mergeCell ref="F23:F24"/>
    <mergeCell ref="E71:E72"/>
    <mergeCell ref="G21:G22"/>
    <mergeCell ref="E23:E24"/>
    <mergeCell ref="A30:A31"/>
    <mergeCell ref="A32:A33"/>
    <mergeCell ref="A34:A35"/>
    <mergeCell ref="A46:A47"/>
    <mergeCell ref="A48:A49"/>
    <mergeCell ref="G23:G24"/>
    <mergeCell ref="A2:F2"/>
    <mergeCell ref="C23:C24"/>
    <mergeCell ref="E30:E37"/>
    <mergeCell ref="F8:F13"/>
    <mergeCell ref="G8:G13"/>
    <mergeCell ref="A66:A67"/>
    <mergeCell ref="B66:B67"/>
    <mergeCell ref="E184:E185"/>
    <mergeCell ref="B172:B173"/>
    <mergeCell ref="E160:E161"/>
    <mergeCell ref="B160:B161"/>
    <mergeCell ref="C160:C161"/>
    <mergeCell ref="E172:E173"/>
    <mergeCell ref="B170:B171"/>
    <mergeCell ref="B280:B281"/>
    <mergeCell ref="E232:E233"/>
    <mergeCell ref="E234:E235"/>
    <mergeCell ref="C192:C193"/>
    <mergeCell ref="B246:B261"/>
    <mergeCell ref="E224:E225"/>
    <mergeCell ref="E226:E227"/>
    <mergeCell ref="E276:E277"/>
    <mergeCell ref="E236:E237"/>
    <mergeCell ref="C196:C197"/>
    <mergeCell ref="E198:E199"/>
    <mergeCell ref="C278:C279"/>
    <mergeCell ref="E222:E223"/>
    <mergeCell ref="E206:E207"/>
    <mergeCell ref="E220:E221"/>
    <mergeCell ref="E246:E261"/>
    <mergeCell ref="E162:E163"/>
    <mergeCell ref="F264:F265"/>
    <mergeCell ref="F246:F261"/>
    <mergeCell ref="F194:F195"/>
    <mergeCell ref="F262:F263"/>
    <mergeCell ref="F240:F241"/>
    <mergeCell ref="E228:E229"/>
    <mergeCell ref="E218:E219"/>
    <mergeCell ref="E238:E239"/>
    <mergeCell ref="E288:E289"/>
    <mergeCell ref="E210:E211"/>
    <mergeCell ref="E280:E281"/>
    <mergeCell ref="E284:E285"/>
    <mergeCell ref="E194:E195"/>
    <mergeCell ref="E196:E197"/>
    <mergeCell ref="E240:E241"/>
    <mergeCell ref="E214:E215"/>
    <mergeCell ref="E216:E217"/>
    <mergeCell ref="E230:E231"/>
    <mergeCell ref="E200:E201"/>
    <mergeCell ref="E212:E213"/>
    <mergeCell ref="C228:C229"/>
    <mergeCell ref="E282:E283"/>
    <mergeCell ref="G314:G315"/>
    <mergeCell ref="E314:E315"/>
    <mergeCell ref="F314:F315"/>
    <mergeCell ref="C314:C315"/>
    <mergeCell ref="A314:A315"/>
    <mergeCell ref="E303:E304"/>
    <mergeCell ref="C194:C195"/>
    <mergeCell ref="E301:E302"/>
    <mergeCell ref="C303:C304"/>
    <mergeCell ref="A288:A289"/>
    <mergeCell ref="F288:F289"/>
    <mergeCell ref="E294:E295"/>
    <mergeCell ref="G286:G287"/>
    <mergeCell ref="G288:G289"/>
    <mergeCell ref="G246:G247"/>
    <mergeCell ref="G260:G261"/>
    <mergeCell ref="G299:G300"/>
    <mergeCell ref="G301:G302"/>
    <mergeCell ref="C311:C312"/>
    <mergeCell ref="E311:E312"/>
    <mergeCell ref="E307:E308"/>
    <mergeCell ref="G305:G306"/>
    <mergeCell ref="A228:A229"/>
    <mergeCell ref="B228:B229"/>
    <mergeCell ref="F311:F312"/>
    <mergeCell ref="G311:G312"/>
    <mergeCell ref="F192:F193"/>
    <mergeCell ref="F309:F310"/>
    <mergeCell ref="F184:F185"/>
    <mergeCell ref="F186:F187"/>
    <mergeCell ref="G282:G283"/>
    <mergeCell ref="G284:G285"/>
    <mergeCell ref="G264:G265"/>
    <mergeCell ref="G280:G281"/>
    <mergeCell ref="F196:F197"/>
    <mergeCell ref="G274:G275"/>
    <mergeCell ref="G266:G267"/>
    <mergeCell ref="G194:G195"/>
    <mergeCell ref="G196:G197"/>
    <mergeCell ref="G198:G199"/>
    <mergeCell ref="G248:G259"/>
    <mergeCell ref="G243:G244"/>
    <mergeCell ref="F228:F229"/>
    <mergeCell ref="F278:F279"/>
    <mergeCell ref="G200:G201"/>
    <mergeCell ref="G234:G235"/>
    <mergeCell ref="G268:G269"/>
    <mergeCell ref="G270:G271"/>
    <mergeCell ref="E21:E22"/>
    <mergeCell ref="G74:G75"/>
    <mergeCell ref="E74:E75"/>
    <mergeCell ref="E14:E19"/>
    <mergeCell ref="F14:F19"/>
    <mergeCell ref="E25:E26"/>
    <mergeCell ref="F25:F26"/>
    <mergeCell ref="G25:G26"/>
    <mergeCell ref="E27:E28"/>
    <mergeCell ref="F27:F28"/>
    <mergeCell ref="G27:G28"/>
    <mergeCell ref="G56:G57"/>
    <mergeCell ref="F74:F75"/>
    <mergeCell ref="G30:G37"/>
    <mergeCell ref="G71:G72"/>
    <mergeCell ref="E56:E57"/>
    <mergeCell ref="F56:F57"/>
    <mergeCell ref="E46:E53"/>
    <mergeCell ref="F30:F37"/>
    <mergeCell ref="G38:G45"/>
    <mergeCell ref="E38:E45"/>
    <mergeCell ref="E66:E67"/>
    <mergeCell ref="G236:G237"/>
    <mergeCell ref="G188:G189"/>
    <mergeCell ref="G150:G151"/>
    <mergeCell ref="G206:G207"/>
    <mergeCell ref="G232:G233"/>
    <mergeCell ref="G228:G229"/>
    <mergeCell ref="G218:G219"/>
    <mergeCell ref="G184:G185"/>
    <mergeCell ref="G160:G161"/>
    <mergeCell ref="G162:G163"/>
    <mergeCell ref="G164:G165"/>
    <mergeCell ref="G166:G167"/>
    <mergeCell ref="G168:G169"/>
    <mergeCell ref="G210:G211"/>
    <mergeCell ref="G186:G187"/>
    <mergeCell ref="G170:G171"/>
    <mergeCell ref="G172:G173"/>
    <mergeCell ref="G220:G221"/>
    <mergeCell ref="G156:G157"/>
    <mergeCell ref="G152:G153"/>
    <mergeCell ref="G174:G175"/>
    <mergeCell ref="F38:F45"/>
    <mergeCell ref="G230:G231"/>
    <mergeCell ref="G158:G159"/>
    <mergeCell ref="F170:F171"/>
    <mergeCell ref="G182:G183"/>
    <mergeCell ref="G192:G193"/>
    <mergeCell ref="F156:F157"/>
    <mergeCell ref="F188:F189"/>
    <mergeCell ref="F174:F175"/>
    <mergeCell ref="F172:F173"/>
    <mergeCell ref="F136:F137"/>
    <mergeCell ref="F158:F159"/>
    <mergeCell ref="G128:G129"/>
    <mergeCell ref="G124:G125"/>
    <mergeCell ref="G79:G80"/>
    <mergeCell ref="F118:F119"/>
    <mergeCell ref="G126:G127"/>
    <mergeCell ref="G116:G117"/>
    <mergeCell ref="F94:F95"/>
    <mergeCell ref="G85:G86"/>
    <mergeCell ref="E102:E103"/>
    <mergeCell ref="E100:E101"/>
    <mergeCell ref="E104:E105"/>
    <mergeCell ref="G83:G84"/>
    <mergeCell ref="G106:G107"/>
    <mergeCell ref="G104:G105"/>
    <mergeCell ref="G100:G101"/>
    <mergeCell ref="G102:G103"/>
    <mergeCell ref="G98:G99"/>
    <mergeCell ref="G68:G69"/>
    <mergeCell ref="B224:B225"/>
    <mergeCell ref="C224:C225"/>
    <mergeCell ref="F224:F225"/>
    <mergeCell ref="C226:C227"/>
    <mergeCell ref="A68:A69"/>
    <mergeCell ref="B68:B69"/>
    <mergeCell ref="C68:C69"/>
    <mergeCell ref="E68:E69"/>
    <mergeCell ref="F68:F69"/>
    <mergeCell ref="G76:G77"/>
    <mergeCell ref="F100:F101"/>
    <mergeCell ref="B98:B99"/>
    <mergeCell ref="C98:C99"/>
    <mergeCell ref="G94:G95"/>
    <mergeCell ref="E94:E95"/>
    <mergeCell ref="F98:F99"/>
    <mergeCell ref="F104:F105"/>
    <mergeCell ref="G87:G88"/>
    <mergeCell ref="G81:G82"/>
    <mergeCell ref="E98:E99"/>
    <mergeCell ref="E76:E77"/>
    <mergeCell ref="F76:F77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view="pageBreakPreview" workbookViewId="0">
      <selection activeCell="F21" sqref="F21"/>
    </sheetView>
  </sheetViews>
  <sheetFormatPr defaultRowHeight="15"/>
  <cols>
    <col min="2" max="2" width="17.5703125" customWidth="1"/>
  </cols>
  <sheetData>
    <row r="3" spans="1:8" ht="45.75" customHeight="1">
      <c r="A3" s="592" t="s">
        <v>115</v>
      </c>
      <c r="B3" s="593"/>
      <c r="C3" s="593"/>
      <c r="D3" s="593"/>
      <c r="E3" s="593"/>
      <c r="F3" s="593"/>
      <c r="G3" s="593"/>
      <c r="H3" s="593"/>
    </row>
    <row r="6" spans="1:8" ht="15.75">
      <c r="A6" s="590" t="s">
        <v>20</v>
      </c>
      <c r="B6" s="590"/>
      <c r="C6" s="589" t="s">
        <v>19</v>
      </c>
      <c r="D6" s="589"/>
    </row>
    <row r="7" spans="1:8">
      <c r="C7" s="588" t="s">
        <v>18</v>
      </c>
      <c r="D7" s="589"/>
    </row>
    <row r="8" spans="1:8">
      <c r="C8" s="15"/>
      <c r="D8" s="15"/>
    </row>
    <row r="9" spans="1:8" ht="15.75">
      <c r="A9" s="590" t="s">
        <v>112</v>
      </c>
      <c r="B9" s="590"/>
      <c r="C9" s="589" t="s">
        <v>19</v>
      </c>
      <c r="D9" s="589"/>
    </row>
    <row r="10" spans="1:8">
      <c r="C10" s="588" t="s">
        <v>18</v>
      </c>
      <c r="D10" s="589"/>
    </row>
    <row r="11" spans="1:8">
      <c r="C11" s="15"/>
      <c r="D11" s="15"/>
    </row>
    <row r="12" spans="1:8" ht="15.75">
      <c r="A12" s="590" t="s">
        <v>113</v>
      </c>
      <c r="B12" s="590"/>
      <c r="C12" s="589" t="s">
        <v>19</v>
      </c>
      <c r="D12" s="589"/>
    </row>
    <row r="13" spans="1:8">
      <c r="C13" s="588" t="s">
        <v>18</v>
      </c>
      <c r="D13" s="589"/>
    </row>
    <row r="14" spans="1:8">
      <c r="C14" s="15"/>
      <c r="D14" s="15"/>
    </row>
    <row r="15" spans="1:8" ht="15.75">
      <c r="A15" s="591" t="s">
        <v>114</v>
      </c>
      <c r="B15" s="591"/>
      <c r="C15" s="589" t="s">
        <v>19</v>
      </c>
      <c r="D15" s="589"/>
    </row>
    <row r="16" spans="1:8">
      <c r="C16" s="588" t="s">
        <v>18</v>
      </c>
      <c r="D16" s="589"/>
    </row>
    <row r="17" spans="1:4">
      <c r="C17" s="15"/>
      <c r="D17" s="15"/>
    </row>
    <row r="18" spans="1:4" ht="15.75">
      <c r="A18" s="590"/>
      <c r="B18" s="590"/>
      <c r="C18" s="589" t="s">
        <v>19</v>
      </c>
      <c r="D18" s="589"/>
    </row>
    <row r="19" spans="1:4">
      <c r="C19" s="588" t="s">
        <v>18</v>
      </c>
      <c r="D19" s="589"/>
    </row>
    <row r="21" spans="1:4">
      <c r="C21" s="589" t="s">
        <v>19</v>
      </c>
      <c r="D21" s="589"/>
    </row>
    <row r="22" spans="1:4">
      <c r="C22" s="588" t="s">
        <v>18</v>
      </c>
      <c r="D22" s="589"/>
    </row>
    <row r="24" spans="1:4">
      <c r="C24" s="589" t="s">
        <v>19</v>
      </c>
      <c r="D24" s="589"/>
    </row>
    <row r="25" spans="1:4">
      <c r="C25" s="588" t="s">
        <v>18</v>
      </c>
      <c r="D25" s="589"/>
    </row>
  </sheetData>
  <mergeCells count="20">
    <mergeCell ref="C10:D10"/>
    <mergeCell ref="A3:H3"/>
    <mergeCell ref="A6:B6"/>
    <mergeCell ref="C6:D6"/>
    <mergeCell ref="C7:D7"/>
    <mergeCell ref="A9:B9"/>
    <mergeCell ref="C9:D9"/>
    <mergeCell ref="C25:D25"/>
    <mergeCell ref="A18:B18"/>
    <mergeCell ref="C19:D19"/>
    <mergeCell ref="C21:D21"/>
    <mergeCell ref="C18:D18"/>
    <mergeCell ref="C22:D22"/>
    <mergeCell ref="C24:D24"/>
    <mergeCell ref="C16:D16"/>
    <mergeCell ref="C12:D12"/>
    <mergeCell ref="A12:B12"/>
    <mergeCell ref="C13:D13"/>
    <mergeCell ref="C15:D15"/>
    <mergeCell ref="A15:B15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Жаркова О</cp:lastModifiedBy>
  <cp:lastPrinted>2021-10-27T09:24:45Z</cp:lastPrinted>
  <dcterms:created xsi:type="dcterms:W3CDTF">2016-01-19T07:58:56Z</dcterms:created>
  <dcterms:modified xsi:type="dcterms:W3CDTF">2021-10-29T14:35:34Z</dcterms:modified>
</cp:coreProperties>
</file>