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квартал ІІІ\"/>
    </mc:Choice>
  </mc:AlternateContent>
  <bookViews>
    <workbookView xWindow="0" yWindow="0" windowWidth="21570" windowHeight="8085" activeTab="12"/>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 11" sheetId="14"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7" i="14" l="1"/>
  <c r="F255" i="14"/>
  <c r="F254" i="14"/>
  <c r="F253" i="14"/>
  <c r="F252" i="14"/>
  <c r="F249" i="14"/>
  <c r="F246" i="14"/>
  <c r="F244" i="14"/>
  <c r="F243" i="14"/>
  <c r="F242" i="14"/>
  <c r="F241" i="14"/>
  <c r="F240" i="14"/>
  <c r="F239" i="14"/>
  <c r="F238" i="14"/>
  <c r="F237" i="14"/>
  <c r="F236" i="14"/>
  <c r="F235" i="14"/>
  <c r="G234" i="14"/>
  <c r="F234" i="14"/>
  <c r="F226" i="14"/>
  <c r="F225" i="14"/>
  <c r="F224" i="14"/>
  <c r="F201" i="14"/>
  <c r="F200" i="14"/>
  <c r="F199" i="14"/>
  <c r="F198" i="14"/>
  <c r="F197" i="14"/>
  <c r="F196" i="14"/>
  <c r="F194" i="14"/>
  <c r="F191" i="14"/>
  <c r="F183" i="14"/>
  <c r="F182" i="14"/>
  <c r="F181" i="14"/>
  <c r="F180" i="14"/>
  <c r="F177" i="14"/>
  <c r="F176" i="14"/>
  <c r="F175" i="14"/>
  <c r="G174" i="14"/>
  <c r="F173" i="14"/>
  <c r="F172" i="14"/>
  <c r="F171" i="14"/>
  <c r="F170" i="14"/>
  <c r="F174" i="14" s="1"/>
  <c r="F163" i="14"/>
  <c r="F161" i="14"/>
  <c r="F160" i="14"/>
  <c r="F159" i="14"/>
  <c r="F158" i="14"/>
  <c r="F146" i="14"/>
  <c r="F145" i="14"/>
  <c r="F144" i="14"/>
  <c r="F143" i="14"/>
  <c r="F142" i="14"/>
  <c r="F141" i="14"/>
  <c r="F140" i="14"/>
  <c r="F139" i="14"/>
  <c r="F138" i="14"/>
  <c r="F137" i="14"/>
  <c r="F136" i="14"/>
  <c r="F133" i="14"/>
  <c r="F132" i="14"/>
  <c r="F131" i="14"/>
  <c r="F130" i="14"/>
  <c r="F129" i="14"/>
  <c r="F128" i="14"/>
  <c r="F127" i="14"/>
  <c r="F126" i="14"/>
  <c r="F125" i="14"/>
  <c r="F122" i="14"/>
  <c r="F121" i="14"/>
  <c r="F120" i="14"/>
  <c r="F118" i="14"/>
  <c r="F117" i="14"/>
  <c r="F116" i="14"/>
  <c r="F115" i="14"/>
  <c r="F114" i="14"/>
  <c r="F99" i="14"/>
  <c r="F94" i="14"/>
  <c r="F93" i="14"/>
  <c r="F92" i="14"/>
  <c r="F77" i="14"/>
  <c r="F73" i="14"/>
  <c r="F72" i="14"/>
  <c r="F71" i="14"/>
  <c r="F70" i="14"/>
  <c r="F56" i="14"/>
  <c r="F55" i="14"/>
  <c r="F54" i="14"/>
  <c r="F52" i="14"/>
  <c r="F51" i="14"/>
  <c r="F50" i="14"/>
  <c r="F49" i="14"/>
  <c r="F48" i="14"/>
  <c r="F46" i="14"/>
  <c r="F45" i="14"/>
  <c r="F44" i="14"/>
  <c r="F43" i="14"/>
  <c r="F42" i="14"/>
  <c r="F41" i="14"/>
  <c r="F40" i="14"/>
  <c r="F39" i="14"/>
  <c r="F38" i="14"/>
  <c r="F37" i="14"/>
</calcChain>
</file>

<file path=xl/sharedStrings.xml><?xml version="1.0" encoding="utf-8"?>
<sst xmlns="http://schemas.openxmlformats.org/spreadsheetml/2006/main" count="2851" uniqueCount="664">
  <si>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</si>
  <si>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</si>
  <si>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</si>
  <si>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</si>
  <si>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</si>
  <si>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</si>
  <si>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</si>
  <si>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</si>
  <si>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</si>
  <si>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</si>
  <si>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</si>
  <si>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</si>
  <si>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</si>
  <si>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</si>
  <si>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</si>
  <si>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</si>
  <si>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</si>
  <si>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</si>
  <si>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</si>
  <si>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</si>
  <si>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</si>
  <si>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</si>
  <si>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</si>
  <si>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</si>
  <si>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</si>
  <si>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</si>
  <si>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</si>
  <si>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</si>
  <si>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</si>
  <si>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</si>
  <si>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</si>
  <si>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</si>
  <si>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</si>
  <si>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</si>
  <si>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</si>
  <si>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</si>
  <si>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</si>
  <si>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</si>
  <si>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</si>
  <si>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</si>
  <si>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</si>
  <si>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</si>
  <si>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</si>
  <si>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</si>
  <si>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Волинська митниця</t>
  </si>
  <si>
    <t>Закарпатська митниця</t>
  </si>
  <si>
    <t xml:space="preserve">                                                                                                                                                                                                              Ефективність контролю за правильністю визначення митної вартості товарів митниць Держмитслужби</t>
  </si>
  <si>
    <t>Показник*</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</si>
  <si>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Буковинської, Волинської, Галицької та Закарпатської митниць Держмитслужби, оскільки комплексні скануючі системи використовуються в тестовому режимі.</t>
  </si>
  <si>
    <t>14%</t>
  </si>
  <si>
    <t>82%</t>
  </si>
  <si>
    <t>-62%</t>
  </si>
  <si>
    <t>Висока ефективність  (Сз≥ 21%.)</t>
  </si>
  <si>
    <t>Низька ефективність  (Сз≤ 20%;)</t>
  </si>
  <si>
    <t>Система оцінювання ефективності здійснення митного аудиту</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</si>
  <si>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</si>
  <si>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Частка справ про порушення митних правил, за результатами яких прийнято рішення на користь держави, від загальної кількості справ, направлених до суду</t>
  </si>
  <si>
    <t>Координаційно-моніторингова</t>
  </si>
  <si>
    <t>Чспм=(СПМпд/СПМп)×100%</t>
  </si>
  <si>
    <t>з/п</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</si>
  <si>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</si>
  <si>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</si>
  <si>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</si>
  <si>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Одеська митниця</t>
  </si>
  <si>
    <t>КРІ=ЗМОефект/ЗМОзагальні*Кпмп*Ксуд*Кзнищення*Кперемаркування*Кгромадяни*Кее*Квп</t>
  </si>
  <si>
    <t>дуже добре</t>
  </si>
  <si>
    <t>Код структурного підрозділу</t>
  </si>
  <si>
    <t>Назва показника</t>
  </si>
  <si>
    <t>Формула розрахунку показника</t>
  </si>
  <si>
    <t>Розрахунок показника</t>
  </si>
  <si>
    <t>Значення показника</t>
  </si>
  <si>
    <t>7.1-19</t>
  </si>
  <si>
    <t>КАЯ = А/В*100</t>
  </si>
  <si>
    <t>5+5+2</t>
  </si>
  <si>
    <t>12</t>
  </si>
  <si>
    <t>Загальний показник рейтингу митниці</t>
  </si>
  <si>
    <t>7.2-19</t>
  </si>
  <si>
    <t>КР днп - коефіцієнт результативності документальних виїзних позапланових та невиїзних перевірок, %</t>
  </si>
  <si>
    <t>КР днп = А/В*100</t>
  </si>
  <si>
    <t>КР дпп - коефіцієнт результативності документальних планових виїзних перевірок, %</t>
  </si>
  <si>
    <t>КР дпп = А/В*100</t>
  </si>
  <si>
    <t>3/3*100</t>
  </si>
  <si>
    <t>КР впг – коефіцієнт виконання плану-графіка, %</t>
  </si>
  <si>
    <t>КР впг = А/В*100</t>
  </si>
  <si>
    <t>КР сгз – коефіцієнт скасування результатів проведених документальних перевірок, %</t>
  </si>
  <si>
    <t>КР сгз = А/В*100</t>
  </si>
  <si>
    <t>КР опп – коефіцієнт оскарження результатів планових виїзних перевірок, %</t>
  </si>
  <si>
    <t>КР опп = А/В*100</t>
  </si>
  <si>
    <t>1/3*100</t>
  </si>
  <si>
    <t>ПР – показник оцінки результативності</t>
  </si>
  <si>
    <t>ПР = КР днп + КР дпп + КР впг + КР сгз + КР опп</t>
  </si>
  <si>
    <t>5+5+5+5+2</t>
  </si>
  <si>
    <t>КЕБ – коефіцієнт ефективності наповнення бюджету, %</t>
  </si>
  <si>
    <t>КЕБ = А/В*100</t>
  </si>
  <si>
    <t>КЯП – коефіцієнт якості проведення документальних перевірок, %</t>
  </si>
  <si>
    <t>КЯП = А/В*100</t>
  </si>
  <si>
    <t>КАЯ – коефіцієнт якості наповнення державного бюджету, %</t>
  </si>
  <si>
    <t>ПЯ – показник оцінки якості</t>
  </si>
  <si>
    <t>ПЯ = КЕБ + КЯП + КАЯ</t>
  </si>
  <si>
    <t>22+12</t>
  </si>
  <si>
    <t>7.3-19</t>
  </si>
  <si>
    <t>4/4*100</t>
  </si>
  <si>
    <t>5/5*100</t>
  </si>
  <si>
    <t>2+5+3</t>
  </si>
  <si>
    <t>22+10</t>
  </si>
  <si>
    <t xml:space="preserve"> 7.4-19 </t>
  </si>
  <si>
    <t>КР днп – коефіцієнт результативності документальних виїзних позапланових та невиїзних перевірок, %</t>
  </si>
  <si>
    <t>КР дпп – коефіцієнт результативності документальних планових виїзних перевірок, %</t>
  </si>
  <si>
    <t>6/6*100</t>
  </si>
  <si>
    <t xml:space="preserve">КР впг –коефіцієнт виконання 
плану-графіка, %
</t>
  </si>
  <si>
    <t>КР сгз коефіцієнт  скасування результатів проведених документальних перевірок, %</t>
  </si>
  <si>
    <t>КР опп –  коефіцієнт  оскарження результатів планових виїзних перевірок, %</t>
  </si>
  <si>
    <t xml:space="preserve">ПР – показник 
оцінки результативності
</t>
  </si>
  <si>
    <t>КЕБ –коефіцієнт ефективності наповнення бюджету, %</t>
  </si>
  <si>
    <t>КЯП –коефіцієнт якості проведення документальних перевірок, %</t>
  </si>
  <si>
    <t xml:space="preserve">КАЯ –коефіцієнт 
якості наповнення державного бюджету, %
</t>
  </si>
  <si>
    <t>5+5+5</t>
  </si>
  <si>
    <t>22+15</t>
  </si>
  <si>
    <t>7.5-19</t>
  </si>
  <si>
    <t>(5/5)*100</t>
  </si>
  <si>
    <t>5+5+3</t>
  </si>
  <si>
    <t>7.6-19</t>
  </si>
  <si>
    <t>4/5*100</t>
  </si>
  <si>
    <t>0/2*100</t>
  </si>
  <si>
    <t>0/7*100</t>
  </si>
  <si>
    <t xml:space="preserve">ПЯ – показник 
оцінки якості
</t>
  </si>
  <si>
    <t>7.7-19</t>
  </si>
  <si>
    <t>0/3*100</t>
  </si>
  <si>
    <t>5+5+5+5+5</t>
  </si>
  <si>
    <t>25+13</t>
  </si>
  <si>
    <t>7.8-19</t>
  </si>
  <si>
    <t>1/1*100</t>
  </si>
  <si>
    <t>19+10</t>
  </si>
  <si>
    <t>7.10-19</t>
  </si>
  <si>
    <t>КР сгз - коефіцієнт  скасування результатів проведених документальних перевірок, %</t>
  </si>
  <si>
    <t>0/14*100</t>
  </si>
  <si>
    <t>7.11-19</t>
  </si>
  <si>
    <t>20+13</t>
  </si>
  <si>
    <t>7.12-19</t>
  </si>
  <si>
    <t>КР дпн - коефіціент результативності документальних виїздних позапланових та невиїздних перевірок</t>
  </si>
  <si>
    <t>КР дпп - коефіціент результативності документальних планових виїздних  перевірок</t>
  </si>
  <si>
    <t>КР впг - коефіціент виконання плану-графіка</t>
  </si>
  <si>
    <t>3/4*100</t>
  </si>
  <si>
    <t>КР сгз - коефіціент скасування результатів проведених документальних перевірок</t>
  </si>
  <si>
    <t>0/17*100</t>
  </si>
  <si>
    <t>КР опп - коефіціент оскарження результатів планових виїзних перевірок</t>
  </si>
  <si>
    <t>ПР - показник оцінки результативності</t>
  </si>
  <si>
    <t xml:space="preserve">КЕБ - коефіціент ефективності наповнення бюджету </t>
  </si>
  <si>
    <t>КЯП - коефіціент якості проведення документальних перевірок</t>
  </si>
  <si>
    <t>КАЯ - коефіціент якості наповнення бюджету, %</t>
  </si>
  <si>
    <t>7.13-19</t>
  </si>
  <si>
    <t>2/2*100</t>
  </si>
  <si>
    <t>0/28*100</t>
  </si>
  <si>
    <t>1/2*100</t>
  </si>
  <si>
    <t>7.14-19</t>
  </si>
  <si>
    <t>4/6*100</t>
  </si>
  <si>
    <t>7.15-19</t>
  </si>
  <si>
    <t>0/4*100</t>
  </si>
  <si>
    <t xml:space="preserve"> 5+2+2+5+5</t>
  </si>
  <si>
    <t>7.16-19</t>
  </si>
  <si>
    <t>КР днп-коефіцієнт результативності документальних виїзних  позапланових та невиїзних перевірок, %</t>
  </si>
  <si>
    <t>КР дпп-коефіцієнт результатативності документальних планових виїзних перевірок , %</t>
  </si>
  <si>
    <t>КР впг-коефіцієнт виконання плану-графіка , %</t>
  </si>
  <si>
    <t>КР сгз -коефіцієнт скасування результатів проведених документальних перевірок , %</t>
  </si>
  <si>
    <t>КР опп -коефіцієнт оскарження результатів планових виїзних перевірок , %</t>
  </si>
  <si>
    <t>ПР -показник  оцінки результативності</t>
  </si>
  <si>
    <t xml:space="preserve">КЕБ - кофіцієнт ефективності наповнення бюджету, % </t>
  </si>
  <si>
    <t>КЯП - коефіцієнт якості проведення документальних перевірок, %</t>
  </si>
  <si>
    <t>КАЯ -коефіцієнт якості наповнення державного бюджерту, %</t>
  </si>
  <si>
    <t xml:space="preserve">ПЯ - показник оцінки якості </t>
  </si>
  <si>
    <t>Отримана оцінка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</si>
  <si>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</si>
  <si>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</si>
  <si>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Львівська</t>
  </si>
  <si>
    <t>Чернівецька</t>
  </si>
  <si>
    <t>Низька ефективність  (Сз≤ 20%)</t>
  </si>
  <si>
    <t>Примітка</t>
  </si>
  <si>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 xml:space="preserve">)хК1хК2х100%                Сз = (734/9721)х5*х1х100                   *К1=5 (порушено 5-ть справ про ПМП)   </t>
    </r>
  </si>
  <si>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 xml:space="preserve">)хК1хК2х100%                        Сз = (792/8503)х5*х1х100                   *К1=5 (порушено 5-ть справ про ПМП)   </t>
    </r>
  </si>
  <si>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)хК1хК2х100%                       Сз = (283/9615)х5*х5**х100                                  * - К1=5 (порушено 13-ть справ про ПМП)                                            ** - К2 = 5 (порушено 1-ну справу згідно ст. 240 ККУ)</t>
    </r>
  </si>
  <si>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 xml:space="preserve">)хК1хК2х100%                          Сз = (58/1512)х1х5*х100                            * - К2 = 5 (порушено 1-ну справу згідно ККУ)                          </t>
    </r>
  </si>
  <si>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 xml:space="preserve">)хК1хК2х100%                      Сз = (163/11872)х5*х1х100                      *К1=5 (порушено 7-м справ про ПМП) </t>
    </r>
  </si>
  <si>
    <t>Донецька</t>
  </si>
  <si>
    <r>
      <rPr>
        <b/>
        <sz val="12"/>
        <color indexed="8"/>
        <rFont val="Times New Roman"/>
        <family val="1"/>
        <charset val="204"/>
      </rPr>
      <t xml:space="preserve">КР днп </t>
    </r>
    <r>
      <rPr>
        <sz val="12"/>
        <color indexed="8"/>
        <rFont val="Times New Roman"/>
        <family val="1"/>
        <charset val="204"/>
      </rPr>
      <t>- коефіцієнт результативності документальних виїзних позапланових та невиїзних перевірок %</t>
    </r>
  </si>
  <si>
    <t>(18/15)*100</t>
  </si>
  <si>
    <r>
      <rPr>
        <b/>
        <sz val="12"/>
        <color indexed="8"/>
        <rFont val="Times New Roman"/>
        <family val="1"/>
        <charset val="204"/>
      </rPr>
      <t xml:space="preserve">КР дпп </t>
    </r>
    <r>
      <rPr>
        <sz val="12"/>
        <color indexed="8"/>
        <rFont val="Times New Roman"/>
        <family val="1"/>
        <charset val="204"/>
      </rPr>
      <t>- коефіцієнт результативності документальних планових виїзних перевірок %</t>
    </r>
  </si>
  <si>
    <t>(8/9)*100</t>
  </si>
  <si>
    <r>
      <rPr>
        <b/>
        <sz val="12"/>
        <color indexed="8"/>
        <rFont val="Times New Roman"/>
        <family val="1"/>
        <charset val="204"/>
      </rPr>
      <t>КР впг</t>
    </r>
    <r>
      <rPr>
        <sz val="12"/>
        <color indexed="8"/>
        <rFont val="Times New Roman"/>
        <family val="1"/>
        <charset val="204"/>
      </rPr>
      <t xml:space="preserve"> - коефіцієнт виконання плану графіка %</t>
    </r>
  </si>
  <si>
    <r>
      <rPr>
        <b/>
        <sz val="12"/>
        <color indexed="8"/>
        <rFont val="Times New Roman"/>
        <family val="1"/>
        <charset val="204"/>
      </rPr>
      <t>КР сгз-</t>
    </r>
    <r>
      <rPr>
        <sz val="12"/>
        <color indexed="8"/>
        <rFont val="Times New Roman"/>
        <family val="1"/>
        <charset val="204"/>
      </rPr>
      <t xml:space="preserve"> коефіцієнт скасування результатів проведених документальних перевірок %</t>
    </r>
  </si>
  <si>
    <t>(1/27)*100</t>
  </si>
  <si>
    <r>
      <rPr>
        <b/>
        <sz val="12"/>
        <color indexed="8"/>
        <rFont val="Times New Roman"/>
        <family val="1"/>
        <charset val="204"/>
      </rPr>
      <t>КР опп</t>
    </r>
    <r>
      <rPr>
        <sz val="12"/>
        <color indexed="8"/>
        <rFont val="Times New Roman"/>
        <family val="1"/>
        <charset val="204"/>
      </rPr>
      <t xml:space="preserve"> - коефіцієнт оскарження результатів планових виїзних перевірок  %</t>
    </r>
  </si>
  <si>
    <t>(0/9)*100</t>
  </si>
  <si>
    <r>
      <rPr>
        <b/>
        <sz val="12"/>
        <color indexed="8"/>
        <rFont val="Times New Roman"/>
        <family val="1"/>
        <charset val="204"/>
      </rPr>
      <t xml:space="preserve">ПР </t>
    </r>
    <r>
      <rPr>
        <sz val="12"/>
        <color indexed="8"/>
        <rFont val="Times New Roman"/>
        <family val="1"/>
        <charset val="204"/>
      </rPr>
      <t xml:space="preserve">- показник оцінки результативності </t>
    </r>
  </si>
  <si>
    <t>5+3+3+4+5</t>
  </si>
  <si>
    <t>20</t>
  </si>
  <si>
    <r>
      <rPr>
        <b/>
        <sz val="12"/>
        <color indexed="8"/>
        <rFont val="Times New Roman"/>
        <family val="1"/>
        <charset val="204"/>
      </rPr>
      <t>КЕБ</t>
    </r>
    <r>
      <rPr>
        <sz val="12"/>
        <color indexed="8"/>
        <rFont val="Times New Roman"/>
        <family val="1"/>
        <charset val="204"/>
      </rPr>
      <t xml:space="preserve"> - коефіцієнт ефективності наповнення бюджету  %</t>
    </r>
  </si>
  <si>
    <t>(90,2/132,0)*100</t>
  </si>
  <si>
    <t>68,3%</t>
  </si>
  <si>
    <r>
      <rPr>
        <b/>
        <sz val="12"/>
        <color indexed="8"/>
        <rFont val="Times New Roman"/>
        <family val="1"/>
        <charset val="204"/>
      </rPr>
      <t>КЯП</t>
    </r>
    <r>
      <rPr>
        <sz val="12"/>
        <color indexed="8"/>
        <rFont val="Times New Roman"/>
        <family val="1"/>
        <charset val="204"/>
      </rPr>
      <t xml:space="preserve"> - коефіцієнт якості проведення документальних перевірок  %</t>
    </r>
  </si>
  <si>
    <t>(1,1/1370,5)*100</t>
  </si>
  <si>
    <t>0,08%</t>
  </si>
  <si>
    <r>
      <rPr>
        <b/>
        <sz val="12"/>
        <color indexed="8"/>
        <rFont val="Times New Roman"/>
        <family val="1"/>
        <charset val="204"/>
      </rPr>
      <t>КАЯ</t>
    </r>
    <r>
      <rPr>
        <sz val="12"/>
        <color indexed="8"/>
        <rFont val="Times New Roman"/>
        <family val="1"/>
        <charset val="204"/>
      </rPr>
      <t xml:space="preserve"> - коефіцієнт якості наповнення державного бюджету %</t>
    </r>
  </si>
  <si>
    <t>(132,0/1146,0)*100</t>
  </si>
  <si>
    <t>12%</t>
  </si>
  <si>
    <r>
      <rPr>
        <b/>
        <sz val="12"/>
        <color indexed="8"/>
        <rFont val="Times New Roman"/>
        <family val="1"/>
        <charset val="204"/>
      </rPr>
      <t>ПЯ -</t>
    </r>
    <r>
      <rPr>
        <sz val="12"/>
        <color indexed="8"/>
        <rFont val="Times New Roman"/>
        <family val="1"/>
        <charset val="204"/>
      </rPr>
      <t xml:space="preserve"> показник оцінки якості </t>
    </r>
  </si>
  <si>
    <t>ПР+КЯ</t>
  </si>
  <si>
    <t>20+12</t>
  </si>
  <si>
    <t>32</t>
  </si>
  <si>
    <t>15/15*100</t>
  </si>
  <si>
    <t>0/20*100</t>
  </si>
  <si>
    <t>0/5*100</t>
  </si>
  <si>
    <t>920,9/8110,8*100</t>
  </si>
  <si>
    <t>0/7715,4*100</t>
  </si>
  <si>
    <t>7123,4/914,5*100</t>
  </si>
  <si>
    <t>25+10</t>
  </si>
  <si>
    <t>КР днп - коефіцієнт результативності документальних виїзних позапланових та невиїзних перевірок %</t>
  </si>
  <si>
    <t>23/23*100</t>
  </si>
  <si>
    <t>КР дпп - коефіцієнт результативності документальних планових виїзних перевірок %</t>
  </si>
  <si>
    <t>ЗАДОВІЛЬНО</t>
  </si>
  <si>
    <t>КР впг - коефіцієнт виконання плану графіка %</t>
  </si>
  <si>
    <t>ВІДМІННО</t>
  </si>
  <si>
    <t>КР сгз- коефіцієнт скасування результатів проведених документальних перевірок %</t>
  </si>
  <si>
    <t>КР опп - коефіцієнт оскарження результатів планових виїзних перевірок  %</t>
  </si>
  <si>
    <t>3/5*100</t>
  </si>
  <si>
    <t>НЕЗАДОВІЛЬНО</t>
  </si>
  <si>
    <t>ПР - показник оцінки результативності  %</t>
  </si>
  <si>
    <t>5+3+5+5+2</t>
  </si>
  <si>
    <t>КЕБ - коефіцієнт ефективності наповнення бюджету  %</t>
  </si>
  <si>
    <t>488,3/3686,0*100</t>
  </si>
  <si>
    <t>КЯП - коефіцієнт якості проведення документальних перевірок  %</t>
  </si>
  <si>
    <t>154,4/5765,6*100</t>
  </si>
  <si>
    <t>КАЯ - коефіцієнт якості наповнення державного бюджету %</t>
  </si>
  <si>
    <t>3686,0/644,7*100</t>
  </si>
  <si>
    <t>ПЯ - показник оцінки якості %</t>
  </si>
  <si>
    <t>Загальний показник рейтингу</t>
  </si>
  <si>
    <t>20+10</t>
  </si>
  <si>
    <t>30/30*100</t>
  </si>
  <si>
    <t>1/40*100</t>
  </si>
  <si>
    <t>1527,1/2340,5*100</t>
  </si>
  <si>
    <t>159,1/14 306,6*100</t>
  </si>
  <si>
    <t>2340,5/1201,1*100</t>
  </si>
  <si>
    <t>22+13</t>
  </si>
  <si>
    <t>(14/14)*100</t>
  </si>
  <si>
    <t>(3/3)*100</t>
  </si>
  <si>
    <t>(2/2)*100</t>
  </si>
  <si>
    <t>(0/17)*100</t>
  </si>
  <si>
    <t>(0/3)*100</t>
  </si>
  <si>
    <t>(202,0/628,8)*100</t>
  </si>
  <si>
    <t>(0/628,8)*100</t>
  </si>
  <si>
    <t>(628,8/978,5)*100</t>
  </si>
  <si>
    <t>25+12</t>
  </si>
  <si>
    <t>5/6*100</t>
  </si>
  <si>
    <t>4+2+5+5+5</t>
  </si>
  <si>
    <t>10,9/12,2·100</t>
  </si>
  <si>
    <t>0/3017,4*100</t>
  </si>
  <si>
    <t>10,8/223,0*100</t>
  </si>
  <si>
    <t>незадовільнло</t>
  </si>
  <si>
    <t>21+12</t>
  </si>
  <si>
    <t>86/86*100</t>
  </si>
  <si>
    <t>7/7*100</t>
  </si>
  <si>
    <t>0/92*100</t>
  </si>
  <si>
    <t>1816,8/3912*100</t>
  </si>
  <si>
    <t>0/8811*100</t>
  </si>
  <si>
    <t>3912/1152*100</t>
  </si>
  <si>
    <t>45/45*100</t>
  </si>
  <si>
    <t>8/8*100</t>
  </si>
  <si>
    <t>0/45*100</t>
  </si>
  <si>
    <t>1/8*100</t>
  </si>
  <si>
    <t>5+5+5+5+4</t>
  </si>
  <si>
    <t>3584,1/36059,6*100</t>
  </si>
  <si>
    <t>994/61 144*100</t>
  </si>
  <si>
    <t>36059,6/3376,4*100</t>
  </si>
  <si>
    <t>24+10</t>
  </si>
  <si>
    <t>19/19*100</t>
  </si>
  <si>
    <t>0/22*100</t>
  </si>
  <si>
    <t>1235,6/2456,6*100</t>
  </si>
  <si>
    <t>0/3760,4*100</t>
  </si>
  <si>
    <t>2456,6/1028,4*100</t>
  </si>
  <si>
    <t>Чернігівська</t>
  </si>
  <si>
    <t>16/16*100</t>
  </si>
  <si>
    <t>9/11*100</t>
  </si>
  <si>
    <t>0/23*100</t>
  </si>
  <si>
    <t>2/8*100</t>
  </si>
  <si>
    <t>5+5+2+5+3</t>
  </si>
  <si>
    <t>600,0/1104,4*100</t>
  </si>
  <si>
    <t>350,3/9245*100</t>
  </si>
  <si>
    <t>1144,8/947,4*100</t>
  </si>
  <si>
    <t>Вінницька</t>
  </si>
  <si>
    <t>0/18*100</t>
  </si>
  <si>
    <t>1032,4/8590,0*100</t>
  </si>
  <si>
    <t xml:space="preserve"> 427,9 / 11849,6</t>
  </si>
  <si>
    <t>8590,03/562,2*100</t>
  </si>
  <si>
    <t>Рівненська</t>
  </si>
  <si>
    <t>5+5+5+5+3</t>
  </si>
  <si>
    <t>465,1/21977,1*100</t>
  </si>
  <si>
    <t>0/34892,9*100</t>
  </si>
  <si>
    <t>21977,1/758,6*100</t>
  </si>
  <si>
    <t>23+10</t>
  </si>
  <si>
    <t>Харківська</t>
  </si>
  <si>
    <t>0/8*100</t>
  </si>
  <si>
    <t>5 + 5 +2 + 5 + 5</t>
  </si>
  <si>
    <t>51,4/69,1*100</t>
  </si>
  <si>
    <t>55,94/1931,46*100</t>
  </si>
  <si>
    <r>
      <t>69,1</t>
    </r>
    <r>
      <rPr>
        <sz val="12"/>
        <color indexed="8"/>
        <rFont val="Times New Roman"/>
        <family val="1"/>
        <charset val="204"/>
      </rPr>
      <t>/957,58*100</t>
    </r>
  </si>
  <si>
    <t xml:space="preserve">5 + 5 + 2 </t>
  </si>
  <si>
    <t>Луганська</t>
  </si>
  <si>
    <t>6/6·100</t>
  </si>
  <si>
    <t>1/2·100</t>
  </si>
  <si>
    <t>2/4·100</t>
  </si>
  <si>
    <t>0/7·100</t>
  </si>
  <si>
    <t>0/2·100</t>
  </si>
  <si>
    <t xml:space="preserve">9,4/153,9·100 </t>
  </si>
  <si>
    <t>0/153,9·100</t>
  </si>
  <si>
    <t>153,9/565,5·100</t>
  </si>
  <si>
    <t xml:space="preserve"> 2+5+2</t>
  </si>
  <si>
    <t>19+9</t>
  </si>
  <si>
    <t>Миколаївська</t>
  </si>
  <si>
    <t>16/14*100</t>
  </si>
  <si>
    <t>152,2/254,8*100</t>
  </si>
  <si>
    <t>2 528/9981,8*100</t>
  </si>
  <si>
    <t>175,5/300,1*100</t>
  </si>
  <si>
    <t>5+3+2</t>
  </si>
  <si>
    <t>7.19-19</t>
  </si>
  <si>
    <t>Житомирська</t>
  </si>
  <si>
    <t>7/9*100</t>
  </si>
  <si>
    <t>0/10*100</t>
  </si>
  <si>
    <t>0/1*100</t>
  </si>
  <si>
    <t>7+1+1+0+0</t>
  </si>
  <si>
    <t>74,2/92,2*100</t>
  </si>
  <si>
    <t>0/121,2*100</t>
  </si>
  <si>
    <t>92,2/118,97*100</t>
  </si>
  <si>
    <t>23+12</t>
  </si>
  <si>
    <t>7.20-19</t>
  </si>
  <si>
    <t xml:space="preserve">Запорізька митниця </t>
  </si>
  <si>
    <t>(8/8)*100</t>
  </si>
  <si>
    <t>(0/11)*100</t>
  </si>
  <si>
    <t>(1/2)*100</t>
  </si>
  <si>
    <t>(164,5/925,3)*100</t>
  </si>
  <si>
    <t>(53,3/3201,3)*100</t>
  </si>
  <si>
    <t>(925,3/753,9)*100</t>
  </si>
  <si>
    <t xml:space="preserve">ПР – показник 
оцінки якості
</t>
  </si>
  <si>
    <t>3+5+3</t>
  </si>
  <si>
    <t>23+11</t>
  </si>
  <si>
    <t>7.21-19</t>
  </si>
  <si>
    <t>Івано-Франківська</t>
  </si>
  <si>
    <t>0/0*100</t>
  </si>
  <si>
    <t>5+2+2+5+5</t>
  </si>
  <si>
    <t>150,6/1199,2*100</t>
  </si>
  <si>
    <t>0/118,9*100</t>
  </si>
  <si>
    <t>118,9/106,7*100</t>
  </si>
  <si>
    <t>7.22-19</t>
  </si>
  <si>
    <t>Кропівницька</t>
  </si>
  <si>
    <t xml:space="preserve">незадовільно </t>
  </si>
  <si>
    <t>27,0/368,0*100</t>
  </si>
  <si>
    <t>0/368,0*100</t>
  </si>
  <si>
    <t>368,0/45,5*100</t>
  </si>
  <si>
    <t>"задовільно"</t>
  </si>
  <si>
    <t>7.23-19</t>
  </si>
  <si>
    <t>Полтавська</t>
  </si>
  <si>
    <t>5+2+5+5+5</t>
  </si>
  <si>
    <t>25/25*100</t>
  </si>
  <si>
    <t>0/365*100</t>
  </si>
  <si>
    <t>68/64*100</t>
  </si>
  <si>
    <t>7.24-19</t>
  </si>
  <si>
    <t>Сумська</t>
  </si>
  <si>
    <t>57/57*100</t>
  </si>
  <si>
    <t>1/58*100</t>
  </si>
  <si>
    <t>257,3/2490,39*100</t>
  </si>
  <si>
    <t>54,7/2677,03* 100</t>
  </si>
  <si>
    <t>2490,39/40*100</t>
  </si>
  <si>
    <t>7.25-19</t>
  </si>
  <si>
    <t>Тернопільська</t>
  </si>
  <si>
    <t>39/39*100</t>
  </si>
  <si>
    <t>4/39*100</t>
  </si>
  <si>
    <t>5+5+5+3+5</t>
  </si>
  <si>
    <t>210,8/545,6*100</t>
  </si>
  <si>
    <t>2,9/1384,1*100</t>
  </si>
  <si>
    <t>545,6/271,7*100</t>
  </si>
  <si>
    <t>23+13</t>
  </si>
  <si>
    <t>7.26-19</t>
  </si>
  <si>
    <t>Хмельницький</t>
  </si>
  <si>
    <r>
      <t>15/16*</t>
    </r>
    <r>
      <rPr>
        <sz val="12"/>
        <color indexed="8"/>
        <rFont val="Sylfaen"/>
        <family val="1"/>
        <charset val="204"/>
      </rPr>
      <t>100</t>
    </r>
  </si>
  <si>
    <t xml:space="preserve">Добре </t>
  </si>
  <si>
    <t>Відмінно</t>
  </si>
  <si>
    <r>
      <t>0/12*</t>
    </r>
    <r>
      <rPr>
        <sz val="12"/>
        <color indexed="8"/>
        <rFont val="Sylfaen"/>
        <family val="1"/>
        <charset val="204"/>
      </rPr>
      <t>100</t>
    </r>
  </si>
  <si>
    <t xml:space="preserve">Незадовільно </t>
  </si>
  <si>
    <t>4+5+5+5+2</t>
  </si>
  <si>
    <r>
      <t>272100/4342100*</t>
    </r>
    <r>
      <rPr>
        <sz val="12"/>
        <color indexed="8"/>
        <rFont val="Sylfaen"/>
        <family val="1"/>
        <charset val="204"/>
      </rPr>
      <t>100</t>
    </r>
  </si>
  <si>
    <t>Незадовільно</t>
  </si>
  <si>
    <r>
      <t>0/2621800*</t>
    </r>
    <r>
      <rPr>
        <sz val="12"/>
        <color indexed="8"/>
        <rFont val="Sylfaen"/>
        <family val="1"/>
        <charset val="204"/>
      </rPr>
      <t>100</t>
    </r>
  </si>
  <si>
    <t>41700/190040,31</t>
  </si>
  <si>
    <t>2+5+2</t>
  </si>
  <si>
    <t>21+9</t>
  </si>
  <si>
    <t>7.27-19</t>
  </si>
  <si>
    <t>Черкаська</t>
  </si>
  <si>
    <t>823,5/818,0*100</t>
  </si>
  <si>
    <t>0/262,0*100</t>
  </si>
  <si>
    <t>818,0/110,6*100</t>
  </si>
  <si>
    <t xml:space="preserve">задовільно </t>
  </si>
  <si>
    <t>7.28-19</t>
  </si>
  <si>
    <t>Митниця в Херсонській області, Автономній Республіці Крим та м. Севастополі</t>
  </si>
  <si>
    <r>
      <t xml:space="preserve"> 11/11 </t>
    </r>
    <r>
      <rPr>
        <sz val="12"/>
        <rFont val="Calibri"/>
        <family val="2"/>
        <charset val="204"/>
      </rPr>
      <t>*</t>
    </r>
    <r>
      <rPr>
        <sz val="12"/>
        <rFont val="Times New Roman"/>
        <family val="1"/>
        <charset val="204"/>
      </rPr>
      <t>100</t>
    </r>
  </si>
  <si>
    <t xml:space="preserve">відмінно </t>
  </si>
  <si>
    <t xml:space="preserve"> 2/2*100</t>
  </si>
  <si>
    <t>2/2 *100</t>
  </si>
  <si>
    <r>
      <t xml:space="preserve">0/13 </t>
    </r>
    <r>
      <rPr>
        <sz val="12"/>
        <rFont val="Calibri"/>
        <family val="2"/>
        <charset val="204"/>
      </rPr>
      <t>*</t>
    </r>
    <r>
      <rPr>
        <sz val="12"/>
        <rFont val="Times New Roman"/>
        <family val="1"/>
        <charset val="204"/>
      </rPr>
      <t>100</t>
    </r>
  </si>
  <si>
    <r>
      <t xml:space="preserve"> 0/2 </t>
    </r>
    <r>
      <rPr>
        <sz val="12"/>
        <rFont val="Calibri"/>
        <family val="2"/>
        <charset val="204"/>
      </rPr>
      <t>*</t>
    </r>
    <r>
      <rPr>
        <sz val="12"/>
        <rFont val="Times New Roman"/>
        <family val="1"/>
        <charset val="204"/>
      </rPr>
      <t>100</t>
    </r>
  </si>
  <si>
    <t>5 +5 +5+5+ 5</t>
  </si>
  <si>
    <t>25</t>
  </si>
  <si>
    <t xml:space="preserve"> 24,4/929,7*100</t>
  </si>
  <si>
    <t xml:space="preserve"> 0/1385,2*100</t>
  </si>
  <si>
    <t>929,7/300,8 *100</t>
  </si>
  <si>
    <t>2 +5 + 3</t>
  </si>
  <si>
    <t>35</t>
  </si>
  <si>
    <t>Житомирська митниця</t>
  </si>
  <si>
    <t>Чернігівська митниця</t>
  </si>
  <si>
    <t>Запорізька митниця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</si>
  <si>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</si>
  <si>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</si>
  <si>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</si>
  <si>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</si>
  <si>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</si>
  <si>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</si>
  <si>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</si>
  <si>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</si>
  <si>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</si>
  <si>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</si>
  <si>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</si>
  <si>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</si>
  <si>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</si>
  <si>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</si>
  <si>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</si>
  <si>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</si>
  <si>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</si>
  <si>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МОІМ=0,93% МОЕ=19,06%</t>
  </si>
  <si>
    <t>МОІМ=0,19% МОЕ=5,00%</t>
  </si>
  <si>
    <t>МОІМ=0,61% МОЕ=7,26%</t>
  </si>
  <si>
    <t>МОІМ=0,36% МОЕ=23,13%</t>
  </si>
  <si>
    <t>МОІМ=0,53% МОЕ=54,43%</t>
  </si>
  <si>
    <t>МОІМ=0,06% МОЕ=30,00%</t>
  </si>
  <si>
    <t>МОІМ=0,29% МОЕ=5,05%</t>
  </si>
  <si>
    <t>МОІМ=1,41% МОЕ=3,92%</t>
  </si>
  <si>
    <t>МОІМ=2,31% МОЕ=0,93%</t>
  </si>
  <si>
    <t>МОІМ=0,99% МОЕ=1,36%</t>
  </si>
  <si>
    <t>МОІМ=0,35% МОЕ=46,43%</t>
  </si>
  <si>
    <t>МОІМ=0,72% МОЕ=40,59%</t>
  </si>
  <si>
    <t>МОІМ=0,53% МОЕ=44,83%</t>
  </si>
  <si>
    <t>МОІМ=0,28% МОЕ=11,11%</t>
  </si>
  <si>
    <t>МОІМ=1,94% МОЕ=1,94%</t>
  </si>
  <si>
    <t>МОІМ=0,75% МОЕ=4,76%</t>
  </si>
  <si>
    <t>МОІМ=1,52% МОЕ=34,85%</t>
  </si>
  <si>
    <t>МОІМ=0,19% МОЕ=37,50%</t>
  </si>
  <si>
    <t>МОІМ=0,55% МОЕ=50,00%</t>
  </si>
  <si>
    <t>МОІМ=0,08% МОЕ=0,00%</t>
  </si>
  <si>
    <t>МОІМ=0,61% МОЕ=41,03%</t>
  </si>
  <si>
    <t>МОІМ=0,53% МОЕ=25,73%</t>
  </si>
  <si>
    <t>МОІМ=0,89% МОЕ=20,69%</t>
  </si>
  <si>
    <t>МОІМ=0,38% МОЕ=13,33%</t>
  </si>
  <si>
    <t>МОІМ=0,19% МОЕ=4,35%</t>
  </si>
  <si>
    <t>"відмінно"</t>
  </si>
  <si>
    <t>"незадовільно"</t>
  </si>
  <si>
    <t>Запорізька</t>
  </si>
  <si>
    <t>Чспм=(0/3)×100%</t>
  </si>
  <si>
    <t>Чспм=(442/620)×100%</t>
  </si>
  <si>
    <t>Чспм=(264/373)×100%</t>
  </si>
  <si>
    <t>Хмельницька</t>
  </si>
  <si>
    <t>Чспм=(0/2)×100%</t>
  </si>
  <si>
    <t>Чспм=(259/287)×100%</t>
  </si>
  <si>
    <t>Чспм=(214/141)×100%</t>
  </si>
  <si>
    <t>Миколаїська</t>
  </si>
  <si>
    <t>Чспм=(7/29)×100%</t>
  </si>
  <si>
    <t>Херсонська</t>
  </si>
  <si>
    <t>Чспм=(40/5)×100%</t>
  </si>
  <si>
    <t>Чспм=(17/24)×100%</t>
  </si>
  <si>
    <t>Чспм=(29/31)×100%</t>
  </si>
  <si>
    <t>Чспм=(13/68)×100%</t>
  </si>
  <si>
    <t>Чспм=(0/5)×100%</t>
  </si>
  <si>
    <t>Чспм=(102/59)×100%</t>
  </si>
  <si>
    <t>Кропивницька</t>
  </si>
  <si>
    <t>Чспм=(1/36)×100%</t>
  </si>
  <si>
    <t>Чспм=(2/59)×100%</t>
  </si>
  <si>
    <r>
      <t>Чспм=(322/328)</t>
    </r>
    <r>
      <rPr>
        <sz val="14"/>
        <color theme="1"/>
        <rFont val="Calibri"/>
        <family val="2"/>
        <charset val="204"/>
      </rPr>
      <t>×</t>
    </r>
    <r>
      <rPr>
        <sz val="14"/>
        <color theme="1"/>
        <rFont val="Times New Roman"/>
        <family val="1"/>
        <charset val="204"/>
      </rPr>
      <t>100%</t>
    </r>
  </si>
  <si>
    <r>
      <t>Чспм=(0/6)</t>
    </r>
    <r>
      <rPr>
        <sz val="14"/>
        <color theme="1"/>
        <rFont val="Calibri"/>
        <family val="2"/>
        <charset val="204"/>
      </rPr>
      <t>×</t>
    </r>
    <r>
      <rPr>
        <sz val="14"/>
        <color theme="1"/>
        <rFont val="Times New Roman"/>
        <family val="1"/>
        <charset val="204"/>
      </rPr>
      <t>100%</t>
    </r>
  </si>
  <si>
    <r>
      <t>Чспм=(106/78)</t>
    </r>
    <r>
      <rPr>
        <sz val="14"/>
        <color theme="1"/>
        <rFont val="Calibri"/>
        <family val="2"/>
        <charset val="204"/>
      </rPr>
      <t>×</t>
    </r>
    <r>
      <rPr>
        <sz val="14"/>
        <color theme="1"/>
        <rFont val="Times New Roman"/>
        <family val="1"/>
        <charset val="204"/>
      </rPr>
      <t>100%</t>
    </r>
  </si>
  <si>
    <r>
      <t>Чспм=(19/15)</t>
    </r>
    <r>
      <rPr>
        <sz val="14"/>
        <color theme="1"/>
        <rFont val="Calibri"/>
        <family val="2"/>
        <charset val="204"/>
      </rPr>
      <t>×</t>
    </r>
    <r>
      <rPr>
        <sz val="14"/>
        <color theme="1"/>
        <rFont val="Times New Roman"/>
        <family val="1"/>
        <charset val="204"/>
      </rPr>
      <t>100%</t>
    </r>
  </si>
  <si>
    <r>
      <t>Чспм=(6/26)</t>
    </r>
    <r>
      <rPr>
        <sz val="14"/>
        <color theme="1"/>
        <rFont val="Calibri"/>
        <family val="2"/>
        <charset val="204"/>
      </rPr>
      <t>×</t>
    </r>
    <r>
      <rPr>
        <sz val="14"/>
        <color theme="1"/>
        <rFont val="Times New Roman"/>
        <family val="1"/>
        <charset val="204"/>
      </rPr>
      <t>100%</t>
    </r>
  </si>
  <si>
    <t xml:space="preserve">Донецька </t>
  </si>
  <si>
    <t xml:space="preserve">Чернівецька </t>
  </si>
  <si>
    <t>Вінніцька</t>
  </si>
  <si>
    <t xml:space="preserve">Івано-Франківська </t>
  </si>
  <si>
    <t xml:space="preserve">Хмельницька </t>
  </si>
  <si>
    <t>Херсон (Крим)</t>
  </si>
  <si>
    <t xml:space="preserve">Vмд  = 4,4 %
Kv = 4,58 %
«добре»
</t>
  </si>
  <si>
    <t xml:space="preserve">Vмд = 3,01 %
Kv = 3,90 %
«добре»
</t>
  </si>
  <si>
    <t xml:space="preserve">Vмд = 2,12 %
 Кv  =  2,56 % 
«добре»     </t>
  </si>
  <si>
    <t xml:space="preserve">Vмд = 0,83 %
 Кv  = 1,43 %
«добре»      </t>
  </si>
  <si>
    <t xml:space="preserve">Vмд = 2,68 %
Кv = 0,60 %
«незадовільно»
</t>
  </si>
  <si>
    <t xml:space="preserve">Vмд = 3,62 %
Кv = 1,38 %
«незадовільно»
</t>
  </si>
  <si>
    <t xml:space="preserve">Vмд =1,8 %
Кv = 0,23 %
«незадовільно»
</t>
  </si>
  <si>
    <t>Vмд = 2,89 %
Кv = 3,58 %
«добре»</t>
  </si>
  <si>
    <t xml:space="preserve">Vмд =1,65 %
Кv = 2,71%
«добре»
</t>
  </si>
  <si>
    <t xml:space="preserve">Vмд = 2,31 %
Кv = 1,39  %
«незадовільно»
</t>
  </si>
  <si>
    <t>Vмд ˃ Kv
оцінка показника ефективності -       «незадовільно»</t>
  </si>
  <si>
    <t xml:space="preserve">Кропивницька митниця        </t>
  </si>
  <si>
    <t xml:space="preserve">Vмд = 4,97 %
Кv = 6,50 %
«добре»
</t>
  </si>
  <si>
    <t xml:space="preserve">Vмд = 3,71%
Кv = 5,15 %
«добре»
</t>
  </si>
  <si>
    <t>Vмд =1,7 %
Kv = 1 %
«незадовільно»</t>
  </si>
  <si>
    <t xml:space="preserve">Vмд = 1,06 %
Кv = 0,36 %
«незадовільно»
</t>
  </si>
  <si>
    <t>Митниця в Херсонській області, АРК і м. Севастополі</t>
  </si>
  <si>
    <t xml:space="preserve">Vмд = 7 %
Кv =4,66 %
«незадовільно»
</t>
  </si>
  <si>
    <t xml:space="preserve">Vмд = 5,30 %
Кv =0,73 %
«незадовільно»
</t>
  </si>
  <si>
    <t xml:space="preserve">Vмд = 0,82 %
Кv = 3,08 %
«добре»
</t>
  </si>
  <si>
    <t xml:space="preserve">Vмд = 3,63%
Кv = 1,06 %
«незадовільно»
</t>
  </si>
  <si>
    <t>Vмд = 2,82 %
Кv =0,95 %
«незадовільно»</t>
  </si>
  <si>
    <t xml:space="preserve">Vмд = 5,00 %
Кv = 4,84 %
«незадовільно»
</t>
  </si>
  <si>
    <t xml:space="preserve">Vмд = 4,26 %
Кv = 4,02 %
«незадовільно»
</t>
  </si>
  <si>
    <t xml:space="preserve">Vмд =0,14 %
Кv = 1,59 %
«добре»
</t>
  </si>
  <si>
    <t xml:space="preserve">Vмд = 3,08 %
Кv = 3,91 %
«добре»
</t>
  </si>
  <si>
    <t xml:space="preserve">Vмд = 0,56 %
Кv = 2,41%
«добре»
</t>
  </si>
  <si>
    <t xml:space="preserve">Vмд = 6,46 %
Кv = 0,45 %
«незадовільно»
</t>
  </si>
  <si>
    <t xml:space="preserve">Дніпровська митниця </t>
  </si>
  <si>
    <t>Київська  митниця</t>
  </si>
  <si>
    <t xml:space="preserve">Львівська митниця        </t>
  </si>
  <si>
    <t>67,27/64,06</t>
  </si>
  <si>
    <t>777/694</t>
  </si>
  <si>
    <t>159,05/191,28</t>
  </si>
  <si>
    <t>213/207</t>
  </si>
  <si>
    <t>59,94/54,56</t>
  </si>
  <si>
    <t>52,59/50,83</t>
  </si>
  <si>
    <t>1077/966</t>
  </si>
  <si>
    <t>78,54/63,69</t>
  </si>
  <si>
    <t>267,19/209,03</t>
  </si>
  <si>
    <t>484,69/536,5</t>
  </si>
  <si>
    <t>174,25/161,17</t>
  </si>
  <si>
    <t>403,7/357</t>
  </si>
  <si>
    <t>Митниця в Херсонській області, АРК і м. Севастопіль</t>
  </si>
  <si>
    <t>Ефективність контролю за застосувнням заходів тарифного регулювання при митному оформлені</t>
  </si>
  <si>
    <t>Ефект (пт)=(26505-14600)*100/14600</t>
  </si>
  <si>
    <t xml:space="preserve">Житомирська </t>
  </si>
  <si>
    <t>Ефект (пт)=(1254-768)*100/768</t>
  </si>
  <si>
    <t>63%</t>
  </si>
  <si>
    <t xml:space="preserve">Чернігівська  </t>
  </si>
  <si>
    <t>Ефект (пт)=(2514-1717)*100/1717</t>
  </si>
  <si>
    <t>46%</t>
  </si>
  <si>
    <t xml:space="preserve">Дніпровська  </t>
  </si>
  <si>
    <t>Ефект (пт)=(7472-1602)*100/1602</t>
  </si>
  <si>
    <t>367%</t>
  </si>
  <si>
    <t xml:space="preserve">Запорізька  </t>
  </si>
  <si>
    <t>Ефект (пт)=(1048-932)*100/932</t>
  </si>
  <si>
    <t xml:space="preserve">Рівненська </t>
  </si>
  <si>
    <t>Ефект (пт)=(17768-10070)*100/10070</t>
  </si>
  <si>
    <t>76%</t>
  </si>
  <si>
    <t>Ефект (пт)=(4061-907)*100/907</t>
  </si>
  <si>
    <t>348%</t>
  </si>
  <si>
    <t>Ефект (пт)=(747-680)*100/680</t>
  </si>
  <si>
    <t>10%</t>
  </si>
  <si>
    <t xml:space="preserve">Львівська  </t>
  </si>
  <si>
    <t>Ефект (пт)=(4633-3953)*100/3953</t>
  </si>
  <si>
    <t>17%</t>
  </si>
  <si>
    <t>Ефект (пт)=(19301-17001)*100/17001</t>
  </si>
  <si>
    <t xml:space="preserve">Хмельницька  </t>
  </si>
  <si>
    <t>Ефект (пт)=(1811-609)*100/609</t>
  </si>
  <si>
    <t>197%</t>
  </si>
  <si>
    <t xml:space="preserve">Вінницька </t>
  </si>
  <si>
    <t>Ефект (пт)=(3789-2227)*100/2227</t>
  </si>
  <si>
    <t>70%</t>
  </si>
  <si>
    <t xml:space="preserve">Тернопільська  </t>
  </si>
  <si>
    <t>Ефект (пт)=(1524-110)*100/110</t>
  </si>
  <si>
    <t>1288%</t>
  </si>
  <si>
    <t xml:space="preserve">Чернівецька  </t>
  </si>
  <si>
    <t>Ефект (пт)=(473-315)*100/315</t>
  </si>
  <si>
    <t>50%</t>
  </si>
  <si>
    <t>Ефект (пт)=(4981-2947)*100/2947</t>
  </si>
  <si>
    <t>69%</t>
  </si>
  <si>
    <t xml:space="preserve">Миколаївська </t>
  </si>
  <si>
    <t>Ефект (пт)=(3812-312)*100/312</t>
  </si>
  <si>
    <t>1124%</t>
  </si>
  <si>
    <t>Митниця  в Херсонській області, Автономній Республіці Крим і м. Севастополі</t>
  </si>
  <si>
    <t>Ефект (пт)=(215-370)*100/370</t>
  </si>
  <si>
    <t>-42%</t>
  </si>
  <si>
    <t>Ефект (пт)=(14609-2088)*100/2088</t>
  </si>
  <si>
    <t>600%</t>
  </si>
  <si>
    <t xml:space="preserve">Луганська </t>
  </si>
  <si>
    <t>Ефект (пт)=(540-604)*100/604</t>
  </si>
  <si>
    <t>-10%</t>
  </si>
  <si>
    <t xml:space="preserve">Сумська </t>
  </si>
  <si>
    <t>Ефект (пт)=(10622-7662)*100/7662</t>
  </si>
  <si>
    <t>39%</t>
  </si>
  <si>
    <t xml:space="preserve">Полтавська  </t>
  </si>
  <si>
    <t>Ефект (пт)=(1512-3944)*100/3944</t>
  </si>
  <si>
    <t xml:space="preserve">Харківська </t>
  </si>
  <si>
    <t>Ефект (пт)=(7146-8993)*100/8993</t>
  </si>
  <si>
    <t>-21%</t>
  </si>
  <si>
    <t xml:space="preserve">Кропивницька  </t>
  </si>
  <si>
    <t>Ефект (пт)=(703-156)*100/156</t>
  </si>
  <si>
    <t>350%</t>
  </si>
  <si>
    <t xml:space="preserve">Черкаська  </t>
  </si>
  <si>
    <t>Ефект (пт)=(2262-1423)*100/1423</t>
  </si>
  <si>
    <t>59%</t>
  </si>
  <si>
    <t>Ефект (пт)=(31-24)*100/24</t>
  </si>
  <si>
    <t>28%</t>
  </si>
  <si>
    <t xml:space="preserve">Пвик=(∑факт./∑індикат.) *100 %                                                (1095372,5/1052892,49) х 100%  </t>
  </si>
  <si>
    <t xml:space="preserve"> Волинська</t>
  </si>
  <si>
    <t xml:space="preserve"> Виконання індикативних показників надходжень митних платежів</t>
  </si>
  <si>
    <t>П вик.=(Σфакт./Σ індикатив.)х100% (4708325,22765/4392858,15)*100</t>
  </si>
  <si>
    <t xml:space="preserve">Відмінно
</t>
  </si>
  <si>
    <t xml:space="preserve"> Виконання індикативних показників надходжень до держбюджету</t>
  </si>
  <si>
    <t>Пвик.=(Ʃфакт./Ʃіндикат.)ˣ100%
(5294323,55/5247701,00)ˣ100%</t>
  </si>
  <si>
    <t>П вик. = (∑факт./∑індиП вик.) х 100%  
(1561789,28/1515853,52)*100%</t>
  </si>
  <si>
    <t>П вик. = (∑факт./∑індиП вик.) х 100%  
(36518210,23/34043259,61 ) х 100%</t>
  </si>
  <si>
    <t>П вик. = (∑факт./∑індиП вик.) х 100%  
(1828342,77 /1772083,21) х 100%</t>
  </si>
  <si>
    <t>П вик. = (∑факт./∑індиП вик.) х 100%  
(2398451,76/2251956,94)х100%</t>
  </si>
  <si>
    <t>Виконання індикативних показників надходжень до держбюджету</t>
  </si>
  <si>
    <t>Пвик.=(Ʃфакт./Ʃіндикат.)ˣ100%
(1599603,31/1476810,63)ˣ100%</t>
  </si>
  <si>
    <t>П вик. = (∑факт./∑індиП вик.) х 100%   Пвик.=(1015373,48/978699,72)×100%</t>
  </si>
  <si>
    <t>П вик. = (∑факт./∑індиП вик.) х 100%  (380836,18/332241,82)*100%</t>
  </si>
  <si>
    <t>П вик. = (∑факт./∑індиП вик.) х 100%  (34560299,4/34953236,05)*100%</t>
  </si>
  <si>
    <t xml:space="preserve"> Луганська </t>
  </si>
  <si>
    <t>П вик. = (∑факт./∑індиП вик.) х 100%                                              П вик. = (203287,32/202224,85) х 100 %</t>
  </si>
  <si>
    <t>П вик. = (∑факт./∑індиП вик.) х 100%  (7424139,77/7314806,37) х100%</t>
  </si>
  <si>
    <t>П вик. = (∑факт./∑індикат.) х 100%  
П вик. = (1741983,75/1635049,07) х 100%</t>
  </si>
  <si>
    <t>П вик. = (∑факт./∑індиП вик.) х 100%  (14831000,89/14308075,44) х100%</t>
  </si>
  <si>
    <t>П вик. = (∑факт./∑індиП вик.) х 100%  (691592,81/665076,47) х100%</t>
  </si>
  <si>
    <t>П вик. = (∑факт./∑індиП вик.) х 100%  (3258311,07/2946126,28)*100%</t>
  </si>
  <si>
    <t xml:space="preserve"> Сумська</t>
  </si>
  <si>
    <t>П вик. = (∑факт./∑індиП вик.) х 100%  (1217546,93/1111220,89) х100%</t>
  </si>
  <si>
    <t>П вик. = (∑факт./∑індиП вик.) х 100% (776640,47/704954,15)×100%</t>
  </si>
  <si>
    <t>П вик. = (∑факт./∑індиП вик.) х 100%  (4167051,35/4060736,43)*100%</t>
  </si>
  <si>
    <t>П вик. = (∑факт./∑індиП вик.) х 100%  П вик. = (636209,04 /633225,38) х 100%</t>
  </si>
  <si>
    <t xml:space="preserve">Пвик=(∑факт./∑індикат.) *100 % = (966726,39 /942799,02) * 100 % </t>
  </si>
  <si>
    <t>П вик. = ( ∑факт. / ∑ індикат. ) * 100%                                                  (844861,46/830962,14)*100</t>
  </si>
  <si>
    <t>П вик. = (∑факт./∑індиП вик.) х 100%  (1754571,29/1636682,17)*100%</t>
  </si>
  <si>
    <t>П вик.=(∑ факт. / ∑ індик.) * 100%                                              (1448380,00/1331091,87)*100%</t>
  </si>
  <si>
    <t>ефективність контролю за правильністю визначення митнної вартості товарів митниць Держмитслужби</t>
  </si>
  <si>
    <t>КРІварт=615366,24/34560299,40-2311,12/130929,66</t>
  </si>
  <si>
    <t>КРІварт=14924,20/1826379,27-2311,12/130929,66</t>
  </si>
  <si>
    <t>КРІварт=24111,02/1446170,01-2311,12/130929,66</t>
  </si>
  <si>
    <t>КРІварт=78064,76/5289903,55-2311,12/130929,66</t>
  </si>
  <si>
    <t>КРІварт=10463,04/1597648,32-2311,12/130929,66</t>
  </si>
  <si>
    <t>КРІварт=61346,00/3254222,58-2311,12/130929,66</t>
  </si>
  <si>
    <t>КРІварт=128277,82/4706319,23-2311,12/130929,66</t>
  </si>
  <si>
    <t>І.-Франківська</t>
  </si>
  <si>
    <t>КРІварт=22368,55/1007978,48-2311,12/130929,66</t>
  </si>
  <si>
    <t>КРІварт=124841,35/7418937,77-2311,12/130929,66</t>
  </si>
  <si>
    <t>КРІварт=59895,28/2382879,48-2311,12/130929,66</t>
  </si>
  <si>
    <t>КРІварт=11797,54/965340,90-2311,12/130929,66</t>
  </si>
  <si>
    <t>КРІварт=32037,43/1087399,52-2311,12/130929,66</t>
  </si>
  <si>
    <t>КРІварт=24607,60/774183,98-2311,12/130929,66</t>
  </si>
  <si>
    <t>КРІварт=150006,60/1745289,29-2311,12/130929,66</t>
  </si>
  <si>
    <t>КРІварт=476659,85/14817434,90-2311,12/130929,66</t>
  </si>
  <si>
    <t>КРІварт=20001,22/1739986,25-2311,12/130929,66</t>
  </si>
  <si>
    <t>Херсонська*</t>
  </si>
  <si>
    <t>КРІварт=16337,01/635503,55-2311,12/130929,66</t>
  </si>
  <si>
    <t>КРІварт=12777,56/1561466,29-2311,12/130929,66</t>
  </si>
  <si>
    <t>КРІварт=4818,00/203202,33-2311,12/130929,66</t>
  </si>
  <si>
    <t>КРІварт=23855,90/1216237,94-2311,12/130929,66</t>
  </si>
  <si>
    <t>КРІварт=26071,49/690470,82-2311,12/130929,66</t>
  </si>
  <si>
    <t>КРІварт=346389,64/4165716,85-2311,12/130929,66</t>
  </si>
  <si>
    <t>КРІварт=4299,60/379892,69-2311,12/130929,66</t>
  </si>
  <si>
    <t>КРІварт=15512,64/842795,97-2311,12/130929,66</t>
  </si>
  <si>
    <t>КРІварт=6286,89/36518210,23-2311,12/130929,66</t>
  </si>
  <si>
    <t>Житмирська</t>
  </si>
  <si>
    <t>Митниця в Херсонській області, Автономній Республіці Крим і м.Севастополі</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</si>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</sst>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_-* #,##0.00_₴_-;\-* #,##0.00_₴_-;_-* &quot;-&quot;??_₴_-;_-@_-"/>
    <numFmt numFmtId="166" formatCode="dd/mm/yy;@"/>
    <numFmt numFmtId="167" formatCode="0;[Red]0"/>
    <numFmt numFmtId="168" formatCode="0.0"/>
  </numFmts>
  <fonts count="48"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b/>
      <sz val="14"/>
      <color rgb="FF000000"/>
      <name val="Times New Roman"/>
      <family val="1"/>
      <charset val="204"/>
    </font>
    <font>
      <sz val="12"/>
      <color indexed="8"/>
      <name val="Times New Roman"/>
      <family val="1"/>
      <charset val="204"/>
    </font>
    <font>
      <vertAlign val="subscript"/>
      <sz val="14"/>
      <color indexed="8"/>
      <name val="Times New Roman"/>
      <family val="1"/>
      <charset val="204"/>
    </font>
    <font>
      <b/>
      <sz val="12"/>
      <color indexed="8"/>
      <name val="Times New Roman"/>
      <family val="1"/>
      <charset val="204"/>
    </font>
    <font>
      <b/>
      <sz val="12"/>
      <name val="Times New Roman"/>
      <family val="1"/>
      <charset val="204"/>
    </font>
    <font>
      <sz val="12"/>
      <color rgb="FF000000"/>
      <name val="Times New Roman"/>
      <family val="1"/>
      <charset val="204"/>
    </font>
    <font>
      <b/>
      <sz val="12"/>
      <color rgb="FF000000"/>
      <name val="Times New Roman"/>
      <family val="1"/>
      <charset val="204"/>
    </font>
    <font>
      <sz val="12"/>
      <color indexed="8"/>
      <name val="Times New Roman"/>
      <family val="1"/>
      <charset val="1"/>
    </font>
    <font>
      <sz val="12"/>
      <color indexed="8"/>
      <name val="Sylfaen"/>
      <family val="1"/>
      <charset val="204"/>
    </font>
    <font>
      <sz val="12"/>
      <name val="Calibri"/>
      <family val="2"/>
      <charset val="204"/>
    </font>
    <font>
      <sz val="10"/>
      <name val="Verdana"/>
      <family val="2"/>
      <charset val="204"/>
    </font>
    <font>
      <sz val="14"/>
      <color theme="1"/>
      <name val="Calibri"/>
      <family val="2"/>
      <scheme val="minor"/>
    </font>
    <font>
      <sz val="14"/>
      <name val="Arial Narrow"/>
      <family val="2"/>
      <charset val="204"/>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AF9F8"/>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270">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9" fillId="0" borderId="3" xfId="2" applyFont="1" applyBorder="1" applyAlignment="1">
      <alignment horizontal="center" vertical="center" wrapText="1"/>
    </xf>
    <xf numFmtId="0" fontId="5" fillId="0" borderId="0" xfId="3" applyFont="1"/>
    <xf numFmtId="0" fontId="14" fillId="0" borderId="0" xfId="3"/>
    <xf numFmtId="0" fontId="11"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6" fillId="0" borderId="3" xfId="3" applyFont="1" applyBorder="1" applyAlignment="1">
      <alignment horizontal="center" vertical="center"/>
    </xf>
    <xf numFmtId="0" fontId="12" fillId="0" borderId="0" xfId="3" applyFont="1"/>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13" fillId="0" borderId="0" xfId="6"/>
    <xf numFmtId="0" fontId="13" fillId="0" borderId="0" xfId="6" applyAlignment="1">
      <alignment vertical="top" wrapText="1"/>
    </xf>
    <xf numFmtId="0" fontId="3" fillId="0" borderId="0" xfId="6" applyFont="1" applyAlignment="1">
      <alignment horizontal="center" vertical="center"/>
    </xf>
    <xf numFmtId="0" fontId="22" fillId="0" borderId="2"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2" xfId="6" applyFont="1" applyFill="1" applyBorder="1" applyAlignment="1">
      <alignment horizontal="center" vertical="center" wrapText="1" shrinkToFi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6" fillId="0" borderId="3" xfId="2" applyFont="1" applyBorder="1" applyAlignment="1">
      <alignment horizontal="center" vertical="center"/>
    </xf>
    <xf numFmtId="0" fontId="9" fillId="0" borderId="3" xfId="2" applyFont="1" applyBorder="1" applyAlignment="1">
      <alignment horizontal="center" vertical="center"/>
    </xf>
    <xf numFmtId="10" fontId="9" fillId="0" borderId="3" xfId="7"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3" xfId="0" applyNumberFormat="1" applyFont="1" applyFill="1" applyBorder="1" applyAlignment="1">
      <alignment vertical="center" wrapText="1"/>
    </xf>
    <xf numFmtId="0" fontId="15" fillId="2" borderId="3" xfId="1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2"/>
    <xf numFmtId="0" fontId="10" fillId="0" borderId="0" xfId="2" applyBorder="1"/>
    <xf numFmtId="0" fontId="28" fillId="0" borderId="0" xfId="2" applyFont="1" applyBorder="1" applyAlignment="1">
      <alignment horizontal="center" vertical="center"/>
    </xf>
    <xf numFmtId="0" fontId="29" fillId="0" borderId="0" xfId="2" applyFont="1" applyBorder="1"/>
    <xf numFmtId="0" fontId="9" fillId="0" borderId="3" xfId="2" applyFont="1" applyBorder="1" applyAlignment="1">
      <alignment horizontal="center" vertical="center" wrapText="1" shrinkToFit="1"/>
    </xf>
    <xf numFmtId="0" fontId="30"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21" fillId="0" borderId="3" xfId="2" applyFont="1" applyBorder="1" applyAlignment="1">
      <alignment horizontal="center" vertical="center"/>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15" fillId="0" borderId="3" xfId="0" applyFont="1" applyBorder="1" applyAlignment="1">
      <alignment horizontal="center" vertical="center" wrapText="1"/>
    </xf>
    <xf numFmtId="164" fontId="9" fillId="2" borderId="3" xfId="0" applyNumberFormat="1" applyFont="1" applyFill="1" applyBorder="1" applyAlignment="1">
      <alignment horizontal="center" vertical="center" wrapText="1"/>
    </xf>
    <xf numFmtId="0" fontId="15" fillId="0" borderId="3" xfId="10" applyFont="1" applyFill="1" applyBorder="1" applyAlignment="1">
      <alignment horizontal="center" vertical="center" wrapText="1"/>
    </xf>
    <xf numFmtId="0" fontId="9" fillId="0" borderId="10" xfId="0" applyFont="1" applyBorder="1" applyAlignment="1">
      <alignment horizontal="center" vertical="center" wrapText="1"/>
    </xf>
    <xf numFmtId="10" fontId="9" fillId="0" borderId="11"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3" xfId="0" applyFont="1" applyBorder="1" applyAlignment="1">
      <alignment horizontal="center" vertical="center"/>
    </xf>
    <xf numFmtId="0" fontId="3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wrapText="1"/>
      <protection locked="0"/>
    </xf>
    <xf numFmtId="166" fontId="11" fillId="0" borderId="3" xfId="0" applyNumberFormat="1" applyFont="1" applyBorder="1" applyAlignment="1" applyProtection="1">
      <alignment horizontal="center" vertical="center" wrapText="1"/>
      <protection locked="0"/>
    </xf>
    <xf numFmtId="0" fontId="22" fillId="0" borderId="3" xfId="0" applyNumberFormat="1" applyFont="1" applyBorder="1" applyAlignment="1" applyProtection="1">
      <alignment horizontal="center" vertical="center" wrapText="1"/>
      <protection locked="0"/>
    </xf>
    <xf numFmtId="14" fontId="9" fillId="0" borderId="3" xfId="0" applyNumberFormat="1" applyFont="1" applyBorder="1" applyAlignment="1">
      <alignment horizontal="center" vertical="center"/>
    </xf>
    <xf numFmtId="9" fontId="9" fillId="0" borderId="3" xfId="0" applyNumberFormat="1" applyFont="1" applyBorder="1" applyAlignment="1">
      <alignment horizontal="center" vertical="center"/>
    </xf>
    <xf numFmtId="0" fontId="35" fillId="0" borderId="3" xfId="0" applyFont="1" applyFill="1" applyBorder="1" applyAlignment="1">
      <alignment horizontal="center" vertical="center" wrapText="1"/>
    </xf>
    <xf numFmtId="0" fontId="11" fillId="0" borderId="1" xfId="6" applyFont="1" applyBorder="1" applyAlignment="1">
      <alignment horizontal="center" vertical="center"/>
    </xf>
    <xf numFmtId="0" fontId="22" fillId="0" borderId="1" xfId="6" applyFont="1" applyFill="1" applyBorder="1" applyAlignment="1">
      <alignment horizontal="center" vertical="center"/>
    </xf>
    <xf numFmtId="0" fontId="23" fillId="0" borderId="0" xfId="2" applyFont="1" applyAlignment="1">
      <alignment vertical="center"/>
    </xf>
    <xf numFmtId="0" fontId="9" fillId="0" borderId="3" xfId="0" applyFont="1" applyFill="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10" fontId="9" fillId="0" borderId="3" xfId="0" applyNumberFormat="1" applyFont="1" applyFill="1" applyBorder="1" applyAlignment="1">
      <alignment horizontal="center" vertical="center" wrapText="1"/>
    </xf>
    <xf numFmtId="0" fontId="24" fillId="0" borderId="9"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11" fillId="0" borderId="6" xfId="10" applyFont="1" applyBorder="1" applyAlignment="1">
      <alignment horizontal="center" vertical="center" wrapText="1"/>
    </xf>
    <xf numFmtId="0" fontId="5" fillId="0" borderId="3" xfId="10" applyFont="1" applyBorder="1" applyAlignment="1">
      <alignment horizontal="center" vertical="center"/>
    </xf>
    <xf numFmtId="0" fontId="11" fillId="0" borderId="3" xfId="1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Fill="1" applyBorder="1" applyAlignment="1">
      <alignment horizontal="center" vertical="center" wrapText="1"/>
    </xf>
    <xf numFmtId="10" fontId="26" fillId="0" borderId="3" xfId="0" applyNumberFormat="1" applyFont="1" applyFill="1" applyBorder="1" applyAlignment="1">
      <alignment horizontal="center" vertical="center" wrapText="1"/>
    </xf>
    <xf numFmtId="10" fontId="9"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49" fontId="26" fillId="0" borderId="3" xfId="0" applyNumberFormat="1" applyFont="1" applyFill="1" applyBorder="1" applyAlignment="1">
      <alignment horizontal="center" vertical="center"/>
    </xf>
    <xf numFmtId="9" fontId="26" fillId="0" borderId="3" xfId="0" applyNumberFormat="1" applyFont="1" applyFill="1" applyBorder="1" applyAlignment="1">
      <alignment horizontal="center" vertical="center" wrapText="1"/>
    </xf>
    <xf numFmtId="0" fontId="26" fillId="0" borderId="3" xfId="0" applyFont="1" applyFill="1" applyBorder="1" applyAlignment="1">
      <alignment horizontal="center" vertical="center"/>
    </xf>
    <xf numFmtId="0" fontId="25" fillId="0" borderId="3" xfId="0" applyFont="1" applyFill="1" applyBorder="1" applyAlignment="1">
      <alignment horizontal="center" vertical="center" wrapText="1"/>
    </xf>
    <xf numFmtId="49" fontId="25" fillId="0" borderId="3" xfId="0" applyNumberFormat="1" applyFont="1" applyFill="1" applyBorder="1" applyAlignment="1">
      <alignment horizontal="center" vertical="center" wrapText="1"/>
    </xf>
    <xf numFmtId="49" fontId="26" fillId="0" borderId="3" xfId="0" applyNumberFormat="1" applyFont="1" applyFill="1" applyBorder="1" applyAlignment="1">
      <alignment horizontal="center" vertical="center" wrapText="1"/>
    </xf>
    <xf numFmtId="49" fontId="25" fillId="3" borderId="3" xfId="0" applyNumberFormat="1" applyFont="1" applyFill="1" applyBorder="1" applyAlignment="1">
      <alignment horizontal="center" vertical="center"/>
    </xf>
    <xf numFmtId="0" fontId="25" fillId="3" borderId="3" xfId="0" applyFont="1" applyFill="1" applyBorder="1" applyAlignment="1">
      <alignment horizontal="center" vertical="center" wrapText="1"/>
    </xf>
    <xf numFmtId="0" fontId="25" fillId="3" borderId="3" xfId="0" applyFont="1" applyFill="1" applyBorder="1" applyAlignment="1">
      <alignment horizontal="center" vertical="center"/>
    </xf>
    <xf numFmtId="0" fontId="28" fillId="3" borderId="3" xfId="0" applyFont="1" applyFill="1" applyBorder="1"/>
    <xf numFmtId="49" fontId="25" fillId="3" borderId="3"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xf>
    <xf numFmtId="49" fontId="13" fillId="0" borderId="3" xfId="0" applyNumberFormat="1" applyFont="1" applyBorder="1" applyAlignment="1">
      <alignment horizontal="center" vertical="center" wrapText="1"/>
    </xf>
    <xf numFmtId="0" fontId="26" fillId="0" borderId="3" xfId="0" applyFont="1" applyBorder="1" applyAlignment="1">
      <alignment vertical="center" wrapText="1"/>
    </xf>
    <xf numFmtId="1" fontId="26" fillId="0" borderId="3" xfId="0" applyNumberFormat="1" applyFont="1" applyBorder="1" applyAlignment="1">
      <alignment horizontal="center" vertical="center"/>
    </xf>
    <xf numFmtId="0" fontId="26" fillId="0" borderId="3" xfId="0" applyFont="1" applyBorder="1" applyAlignment="1">
      <alignment horizontal="center" vertical="center"/>
    </xf>
    <xf numFmtId="0" fontId="25" fillId="0" borderId="3" xfId="0" applyFont="1" applyBorder="1" applyAlignment="1">
      <alignment vertical="center" wrapText="1"/>
    </xf>
    <xf numFmtId="49" fontId="39" fillId="3" borderId="3" xfId="0" applyNumberFormat="1" applyFont="1" applyFill="1" applyBorder="1" applyAlignment="1">
      <alignment horizontal="center" vertical="center"/>
    </xf>
    <xf numFmtId="49" fontId="39" fillId="3" borderId="3" xfId="0" applyNumberFormat="1" applyFont="1" applyFill="1" applyBorder="1" applyAlignment="1">
      <alignment horizontal="center" vertical="center" wrapText="1"/>
    </xf>
    <xf numFmtId="0" fontId="26" fillId="3" borderId="3" xfId="0" applyFont="1" applyFill="1" applyBorder="1" applyAlignment="1">
      <alignment horizontal="center" vertical="center"/>
    </xf>
    <xf numFmtId="1" fontId="25" fillId="0" borderId="3" xfId="0" applyNumberFormat="1" applyFont="1" applyFill="1" applyBorder="1" applyAlignment="1">
      <alignment horizontal="center" vertical="center"/>
    </xf>
    <xf numFmtId="1" fontId="26" fillId="0" borderId="3"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49" fontId="36" fillId="0" borderId="3" xfId="0" applyNumberFormat="1" applyFont="1" applyFill="1" applyBorder="1" applyAlignment="1">
      <alignment horizontal="center" vertical="center" wrapText="1"/>
    </xf>
    <xf numFmtId="3" fontId="26" fillId="0" borderId="3" xfId="0" applyNumberFormat="1" applyFont="1" applyFill="1" applyBorder="1" applyAlignment="1">
      <alignment horizontal="center" vertical="center" wrapText="1"/>
    </xf>
    <xf numFmtId="0" fontId="25" fillId="0" borderId="3" xfId="0" applyFont="1" applyBorder="1" applyAlignment="1">
      <alignment wrapText="1"/>
    </xf>
    <xf numFmtId="0" fontId="25" fillId="0" borderId="3" xfId="0" applyFont="1" applyFill="1" applyBorder="1" applyAlignment="1">
      <alignment horizontal="center" vertical="center"/>
    </xf>
    <xf numFmtId="2" fontId="26" fillId="0" borderId="3" xfId="0" applyNumberFormat="1" applyFont="1" applyFill="1" applyBorder="1" applyAlignment="1">
      <alignment horizontal="center" vertical="center" wrapText="1"/>
    </xf>
    <xf numFmtId="49" fontId="38" fillId="3" borderId="3" xfId="0" applyNumberFormat="1" applyFont="1" applyFill="1" applyBorder="1" applyAlignment="1">
      <alignment horizontal="center" vertical="center" wrapText="1"/>
    </xf>
    <xf numFmtId="3" fontId="26"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25" fillId="3" borderId="3"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3" xfId="0" applyFont="1" applyFill="1" applyBorder="1" applyAlignment="1">
      <alignment vertical="center" wrapText="1"/>
    </xf>
    <xf numFmtId="0" fontId="25" fillId="0" borderId="3" xfId="0" applyFont="1" applyFill="1" applyBorder="1" applyAlignment="1">
      <alignment vertical="center" wrapText="1"/>
    </xf>
    <xf numFmtId="0" fontId="26" fillId="0" borderId="3" xfId="0" applyFont="1" applyBorder="1" applyAlignment="1">
      <alignment vertical="top" wrapText="1"/>
    </xf>
    <xf numFmtId="0" fontId="25" fillId="0" borderId="3" xfId="0" applyFont="1" applyBorder="1" applyAlignment="1">
      <alignment vertical="top" wrapText="1"/>
    </xf>
    <xf numFmtId="0" fontId="13"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3" xfId="0" applyFont="1" applyBorder="1" applyAlignment="1">
      <alignment horizontal="center" vertical="center" wrapText="1"/>
    </xf>
    <xf numFmtId="0" fontId="36" fillId="0" borderId="13" xfId="0" applyFont="1" applyFill="1" applyBorder="1" applyAlignment="1">
      <alignment horizontal="center" vertical="center" wrapText="1"/>
    </xf>
    <xf numFmtId="0" fontId="36" fillId="0" borderId="13" xfId="0" applyFont="1" applyBorder="1" applyAlignment="1">
      <alignment horizontal="center" vertical="center" wrapText="1"/>
    </xf>
    <xf numFmtId="1" fontId="36" fillId="0" borderId="13" xfId="0" applyNumberFormat="1" applyFont="1" applyFill="1" applyBorder="1" applyAlignment="1">
      <alignment horizontal="center" vertical="center" wrapText="1"/>
    </xf>
    <xf numFmtId="3" fontId="36" fillId="0" borderId="13" xfId="0" applyNumberFormat="1" applyFont="1" applyFill="1" applyBorder="1" applyAlignment="1">
      <alignment horizontal="center" vertical="center" wrapText="1"/>
    </xf>
    <xf numFmtId="0" fontId="41" fillId="0" borderId="3" xfId="0" applyFont="1" applyBorder="1" applyAlignment="1">
      <alignment wrapText="1"/>
    </xf>
    <xf numFmtId="0" fontId="36" fillId="0" borderId="13" xfId="0" applyFont="1" applyFill="1" applyBorder="1" applyAlignment="1">
      <alignment horizontal="center" vertical="center"/>
    </xf>
    <xf numFmtId="0" fontId="42" fillId="0" borderId="13"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8" fillId="3" borderId="13" xfId="0" applyFont="1" applyFill="1" applyBorder="1" applyAlignment="1">
      <alignment horizontal="center" vertical="center"/>
    </xf>
    <xf numFmtId="167" fontId="26" fillId="0" borderId="3" xfId="0" applyNumberFormat="1" applyFont="1" applyBorder="1" applyAlignment="1">
      <alignment horizontal="center" vertical="center" wrapText="1"/>
    </xf>
    <xf numFmtId="0" fontId="39" fillId="0" borderId="3" xfId="0" applyFont="1" applyFill="1" applyBorder="1" applyAlignment="1">
      <alignment horizontal="center" vertical="center" wrapText="1"/>
    </xf>
    <xf numFmtId="3" fontId="26" fillId="0" borderId="3"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wrapText="1"/>
    </xf>
    <xf numFmtId="0" fontId="25" fillId="0" borderId="0" xfId="0" applyFont="1" applyBorder="1" applyAlignment="1">
      <alignment wrapText="1"/>
    </xf>
    <xf numFmtId="3" fontId="25" fillId="0" borderId="3"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0" fontId="25" fillId="3" borderId="3" xfId="0" applyFont="1" applyFill="1" applyBorder="1" applyAlignment="1">
      <alignment wrapText="1"/>
    </xf>
    <xf numFmtId="0" fontId="13" fillId="0" borderId="3" xfId="0" applyFont="1" applyFill="1" applyBorder="1" applyAlignment="1">
      <alignment horizontal="center" vertical="center"/>
    </xf>
    <xf numFmtId="0" fontId="39" fillId="0" borderId="3" xfId="0" applyFont="1" applyFill="1" applyBorder="1" applyAlignment="1">
      <alignment horizontal="center" vertical="center"/>
    </xf>
    <xf numFmtId="0" fontId="39" fillId="3" borderId="3" xfId="0" applyFont="1" applyFill="1" applyBorder="1" applyAlignment="1">
      <alignment horizontal="center" vertical="center"/>
    </xf>
    <xf numFmtId="0" fontId="26" fillId="0" borderId="6" xfId="0" applyFont="1" applyBorder="1" applyAlignment="1">
      <alignment horizontal="center" vertical="center"/>
    </xf>
    <xf numFmtId="0" fontId="26" fillId="0" borderId="6" xfId="0" applyNumberFormat="1" applyFont="1" applyBorder="1" applyAlignment="1">
      <alignment horizontal="center" vertical="center"/>
    </xf>
    <xf numFmtId="0" fontId="25" fillId="0" borderId="6" xfId="0" applyFont="1" applyFill="1" applyBorder="1" applyAlignment="1">
      <alignment horizontal="center" vertical="center"/>
    </xf>
    <xf numFmtId="0" fontId="25" fillId="0" borderId="6" xfId="0" applyFont="1" applyBorder="1" applyAlignment="1">
      <alignment horizontal="center" vertical="center"/>
    </xf>
    <xf numFmtId="0" fontId="28" fillId="3" borderId="3" xfId="0" applyFont="1" applyFill="1" applyBorder="1" applyAlignment="1">
      <alignment horizontal="center" vertical="center"/>
    </xf>
    <xf numFmtId="0" fontId="26" fillId="0" borderId="6" xfId="0" applyFont="1" applyFill="1" applyBorder="1" applyAlignment="1">
      <alignment horizontal="center" vertical="center"/>
    </xf>
    <xf numFmtId="0" fontId="25" fillId="3" borderId="6" xfId="0" applyFont="1" applyFill="1" applyBorder="1" applyAlignment="1">
      <alignment horizontal="center" vertical="center"/>
    </xf>
    <xf numFmtId="1" fontId="13" fillId="0" borderId="3" xfId="0" applyNumberFormat="1" applyFont="1" applyFill="1" applyBorder="1" applyAlignment="1">
      <alignment horizontal="center" vertical="center" wrapText="1"/>
    </xf>
    <xf numFmtId="0" fontId="36" fillId="0" borderId="3" xfId="0" applyFont="1" applyBorder="1" applyAlignment="1">
      <alignment horizontal="center" vertical="center" wrapText="1"/>
    </xf>
    <xf numFmtId="2" fontId="36" fillId="0" borderId="3" xfId="0" applyNumberFormat="1" applyFont="1" applyBorder="1" applyAlignment="1">
      <alignment horizontal="center" vertical="center" wrapText="1"/>
    </xf>
    <xf numFmtId="16" fontId="36" fillId="0" borderId="3" xfId="0" applyNumberFormat="1" applyFont="1" applyBorder="1" applyAlignment="1">
      <alignment horizontal="center" vertical="center" wrapText="1"/>
    </xf>
    <xf numFmtId="3" fontId="36" fillId="0" borderId="3" xfId="0" applyNumberFormat="1" applyFont="1" applyBorder="1" applyAlignment="1">
      <alignment horizontal="center" vertical="center" wrapText="1"/>
    </xf>
    <xf numFmtId="0" fontId="38" fillId="0" borderId="3" xfId="0" applyFont="1" applyBorder="1" applyAlignment="1">
      <alignment horizontal="center" vertical="center" wrapText="1"/>
    </xf>
    <xf numFmtId="0" fontId="40"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3" fontId="28" fillId="3" borderId="5" xfId="0" applyNumberFormat="1" applyFont="1" applyFill="1" applyBorder="1" applyAlignment="1">
      <alignment horizontal="center"/>
    </xf>
    <xf numFmtId="0" fontId="38" fillId="3" borderId="3" xfId="0"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49" fontId="39" fillId="0" borderId="3" xfId="0" applyNumberFormat="1" applyFont="1" applyFill="1" applyBorder="1" applyAlignment="1">
      <alignment horizontal="center" vertical="center" wrapText="1"/>
    </xf>
    <xf numFmtId="0" fontId="24" fillId="0" borderId="3" xfId="0" applyFont="1" applyBorder="1" applyAlignment="1">
      <alignment vertical="top" wrapText="1"/>
    </xf>
    <xf numFmtId="0" fontId="45" fillId="0" borderId="3" xfId="0" applyFont="1" applyBorder="1" applyAlignment="1">
      <alignment vertical="top" wrapText="1"/>
    </xf>
    <xf numFmtId="0" fontId="9" fillId="0" borderId="3" xfId="2" applyFont="1" applyFill="1" applyBorder="1" applyAlignment="1">
      <alignment horizontal="center" vertical="top"/>
    </xf>
    <xf numFmtId="0" fontId="9" fillId="0" borderId="3" xfId="0" applyFont="1" applyBorder="1" applyAlignment="1">
      <alignment horizontal="center" vertical="top" wrapText="1"/>
    </xf>
    <xf numFmtId="0" fontId="9" fillId="0" borderId="3" xfId="9" applyNumberFormat="1" applyFont="1" applyFill="1" applyBorder="1" applyAlignment="1">
      <alignment horizontal="center" vertical="top"/>
    </xf>
    <xf numFmtId="10" fontId="9" fillId="0" borderId="3" xfId="0" applyNumberFormat="1" applyFont="1" applyBorder="1" applyAlignment="1">
      <alignment horizontal="center" vertical="top"/>
    </xf>
    <xf numFmtId="0" fontId="9" fillId="0" borderId="3" xfId="0" applyFont="1" applyBorder="1" applyAlignment="1">
      <alignment horizontal="center" vertical="top"/>
    </xf>
    <xf numFmtId="10" fontId="9" fillId="0" borderId="3" xfId="2" applyNumberFormat="1" applyFont="1" applyFill="1" applyBorder="1" applyAlignment="1">
      <alignment horizontal="center" vertical="top" wrapText="1"/>
    </xf>
    <xf numFmtId="10" fontId="9" fillId="0" borderId="3" xfId="2" applyNumberFormat="1" applyFont="1" applyBorder="1" applyAlignment="1">
      <alignment horizontal="center" vertical="top"/>
    </xf>
    <xf numFmtId="0" fontId="6" fillId="0" borderId="3" xfId="0" applyFont="1" applyBorder="1" applyAlignment="1">
      <alignment horizontal="center" vertical="top" wrapText="1"/>
    </xf>
    <xf numFmtId="0" fontId="9" fillId="0" borderId="3" xfId="0" applyFont="1" applyBorder="1" applyAlignment="1">
      <alignment horizontal="center" vertical="center" wrapText="1"/>
    </xf>
    <xf numFmtId="0" fontId="9" fillId="2" borderId="5" xfId="0" applyFont="1" applyFill="1" applyBorder="1" applyAlignment="1">
      <alignment vertical="center" wrapText="1"/>
    </xf>
    <xf numFmtId="0" fontId="9" fillId="2" borderId="5" xfId="0" applyNumberFormat="1" applyFont="1" applyFill="1" applyBorder="1" applyAlignment="1">
      <alignment vertical="center" wrapText="1"/>
    </xf>
    <xf numFmtId="0" fontId="9" fillId="2" borderId="5"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NumberFormat="1" applyFont="1" applyFill="1" applyBorder="1" applyAlignment="1">
      <alignment vertical="center" wrapText="1"/>
    </xf>
    <xf numFmtId="0" fontId="9" fillId="4" borderId="3" xfId="0" applyFont="1" applyFill="1" applyBorder="1" applyAlignment="1">
      <alignment horizontal="center" vertical="center"/>
    </xf>
    <xf numFmtId="0" fontId="6" fillId="0" borderId="3" xfId="0" applyFont="1" applyBorder="1" applyAlignment="1">
      <alignment vertical="center" wrapText="1"/>
    </xf>
    <xf numFmtId="0" fontId="15" fillId="0" borderId="3" xfId="0" applyNumberFormat="1" applyFont="1" applyFill="1" applyBorder="1" applyAlignment="1">
      <alignment horizontal="left" vertical="center"/>
    </xf>
    <xf numFmtId="0" fontId="15" fillId="0" borderId="3" xfId="0" applyNumberFormat="1" applyFont="1" applyFill="1" applyBorder="1" applyAlignment="1">
      <alignment horizontal="left" vertical="center" wrapText="1"/>
    </xf>
    <xf numFmtId="9" fontId="9" fillId="0" borderId="7" xfId="4" applyFont="1" applyFill="1" applyBorder="1" applyAlignment="1">
      <alignment horizontal="center" vertical="center"/>
    </xf>
    <xf numFmtId="3" fontId="9" fillId="0" borderId="14" xfId="0" applyNumberFormat="1" applyFont="1" applyFill="1" applyBorder="1" applyAlignment="1">
      <alignment horizontal="center" vertical="center" wrapText="1"/>
    </xf>
    <xf numFmtId="0" fontId="6" fillId="0" borderId="3" xfId="0" applyFont="1" applyBorder="1" applyAlignment="1">
      <alignment horizontal="center" vertical="top"/>
    </xf>
    <xf numFmtId="9" fontId="6" fillId="0" borderId="3" xfId="0" applyNumberFormat="1" applyFont="1" applyBorder="1" applyAlignment="1">
      <alignment horizontal="center" vertical="top"/>
    </xf>
    <xf numFmtId="0" fontId="4" fillId="0" borderId="3" xfId="0" applyFont="1" applyBorder="1" applyAlignment="1">
      <alignment horizontal="center" vertical="top"/>
    </xf>
    <xf numFmtId="0" fontId="6" fillId="0" borderId="5" xfId="0" applyFont="1" applyBorder="1" applyAlignment="1">
      <alignment horizontal="center" vertical="top"/>
    </xf>
    <xf numFmtId="0" fontId="6" fillId="0" borderId="5" xfId="0" applyFont="1" applyBorder="1" applyAlignment="1">
      <alignment horizontal="center" vertical="top" wrapText="1"/>
    </xf>
    <xf numFmtId="0" fontId="9" fillId="0" borderId="5" xfId="2" applyFont="1" applyBorder="1" applyAlignment="1">
      <alignment horizontal="center" vertical="top" wrapText="1"/>
    </xf>
    <xf numFmtId="0" fontId="9" fillId="0" borderId="5" xfId="2" applyFont="1" applyFill="1" applyBorder="1" applyAlignment="1">
      <alignment horizontal="center" vertical="top" wrapText="1"/>
    </xf>
    <xf numFmtId="0" fontId="9" fillId="0" borderId="5" xfId="0" applyFont="1" applyBorder="1" applyAlignment="1">
      <alignment horizontal="center" vertical="top" wrapText="1"/>
    </xf>
    <xf numFmtId="0" fontId="9" fillId="0" borderId="3" xfId="2" applyFont="1" applyFill="1" applyBorder="1" applyAlignment="1">
      <alignment horizontal="center" vertical="top" wrapText="1"/>
    </xf>
    <xf numFmtId="0" fontId="9" fillId="0" borderId="3" xfId="2" applyFont="1" applyBorder="1" applyAlignment="1">
      <alignment horizontal="center" vertical="top" wrapText="1"/>
    </xf>
    <xf numFmtId="168" fontId="9" fillId="0" borderId="3"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2" fontId="9" fillId="2" borderId="3" xfId="0" applyNumberFormat="1" applyFont="1" applyFill="1" applyBorder="1" applyAlignment="1">
      <alignment horizontal="center" vertical="center" wrapText="1"/>
    </xf>
    <xf numFmtId="0" fontId="6" fillId="0" borderId="0" xfId="6" applyFont="1" applyAlignment="1">
      <alignment horizontal="center" vertical="center" wrapText="1"/>
    </xf>
    <xf numFmtId="0" fontId="47" fillId="5" borderId="3" xfId="6" applyFont="1" applyFill="1" applyBorder="1" applyAlignment="1">
      <alignment horizontal="center" vertical="top" wrapText="1"/>
    </xf>
    <xf numFmtId="0" fontId="47" fillId="0" borderId="3" xfId="6" applyFont="1" applyBorder="1" applyAlignment="1">
      <alignment horizontal="center" vertical="top" wrapText="1"/>
    </xf>
    <xf numFmtId="0" fontId="5" fillId="5" borderId="3" xfId="6" applyFont="1" applyFill="1" applyBorder="1" applyAlignment="1">
      <alignment horizontal="center" vertical="top" wrapText="1"/>
    </xf>
    <xf numFmtId="10" fontId="5" fillId="5" borderId="3" xfId="4" applyNumberFormat="1" applyFont="1" applyFill="1" applyBorder="1" applyAlignment="1">
      <alignment horizontal="center" vertical="top" wrapText="1"/>
    </xf>
    <xf numFmtId="164" fontId="5" fillId="5" borderId="3" xfId="4" applyNumberFormat="1" applyFont="1" applyFill="1" applyBorder="1" applyAlignment="1">
      <alignment horizontal="center" vertical="top" wrapText="1"/>
    </xf>
    <xf numFmtId="0" fontId="9" fillId="0" borderId="3" xfId="0" applyFont="1" applyBorder="1" applyAlignment="1">
      <alignment horizontal="center" vertical="center" wrapText="1"/>
    </xf>
    <xf numFmtId="0" fontId="9" fillId="0" borderId="3" xfId="0" applyFont="1" applyFill="1" applyBorder="1" applyAlignment="1">
      <alignment horizontal="center" vertical="top" wrapText="1"/>
    </xf>
    <xf numFmtId="164" fontId="9" fillId="0" borderId="3" xfId="0" applyNumberFormat="1" applyFont="1" applyFill="1" applyBorder="1" applyAlignment="1">
      <alignment horizontal="center" vertical="top" wrapText="1"/>
    </xf>
    <xf numFmtId="0" fontId="6" fillId="0" borderId="3" xfId="0" applyFont="1" applyFill="1" applyBorder="1" applyAlignment="1">
      <alignment horizontal="center" vertical="top" wrapText="1"/>
    </xf>
    <xf numFmtId="9" fontId="9" fillId="0" borderId="0" xfId="0" applyNumberFormat="1" applyFont="1" applyFill="1" applyAlignment="1">
      <alignment horizontal="center" vertical="top"/>
    </xf>
    <xf numFmtId="9" fontId="6" fillId="0" borderId="3" xfId="0" applyNumberFormat="1" applyFont="1" applyFill="1" applyBorder="1" applyAlignment="1">
      <alignment horizontal="center" vertical="top" wrapText="1"/>
    </xf>
    <xf numFmtId="9" fontId="9" fillId="0" borderId="3" xfId="0" applyNumberFormat="1" applyFont="1" applyFill="1" applyBorder="1" applyAlignment="1">
      <alignment horizontal="center" vertical="top" wrapText="1"/>
    </xf>
    <xf numFmtId="49" fontId="9" fillId="0" borderId="3" xfId="0" applyNumberFormat="1" applyFont="1" applyFill="1" applyBorder="1" applyAlignment="1">
      <alignment horizontal="center" vertical="top" wrapText="1"/>
    </xf>
    <xf numFmtId="10" fontId="9" fillId="0" borderId="3" xfId="0" applyNumberFormat="1" applyFont="1" applyFill="1" applyBorder="1" applyAlignment="1">
      <alignment horizontal="center" vertical="top" wrapText="1"/>
    </xf>
    <xf numFmtId="10" fontId="9" fillId="0" borderId="3" xfId="0" applyNumberFormat="1" applyFont="1" applyFill="1" applyBorder="1" applyAlignment="1">
      <alignment horizontal="center" vertical="top"/>
    </xf>
    <xf numFmtId="9" fontId="9" fillId="0" borderId="3" xfId="0" applyNumberFormat="1" applyFont="1" applyFill="1" applyBorder="1" applyAlignment="1">
      <alignment horizontal="center" vertical="top"/>
    </xf>
    <xf numFmtId="9" fontId="9" fillId="0" borderId="3" xfId="0" applyNumberFormat="1" applyFont="1" applyBorder="1" applyAlignment="1">
      <alignment horizontal="center" vertical="top"/>
    </xf>
    <xf numFmtId="0" fontId="3" fillId="2" borderId="0" xfId="3" applyFont="1" applyFill="1" applyAlignment="1">
      <alignment vertical="center"/>
    </xf>
    <xf numFmtId="0" fontId="3" fillId="2" borderId="0" xfId="6" applyFont="1" applyFill="1" applyAlignment="1">
      <alignment horizontal="center" vertical="center"/>
    </xf>
    <xf numFmtId="0" fontId="3" fillId="2" borderId="0" xfId="1" applyFont="1" applyFill="1" applyAlignment="1">
      <alignment horizontal="center" vertical="center"/>
    </xf>
    <xf numFmtId="0" fontId="3" fillId="2" borderId="7" xfId="5" applyFont="1" applyFill="1" applyBorder="1" applyAlignment="1">
      <alignment horizontal="center" vertical="center" wrapText="1"/>
    </xf>
    <xf numFmtId="0" fontId="31" fillId="2" borderId="8" xfId="2" applyFont="1" applyFill="1" applyBorder="1" applyAlignment="1">
      <alignment horizontal="center" vertical="center" wrapText="1"/>
    </xf>
    <xf numFmtId="0" fontId="31" fillId="2" borderId="7" xfId="2" applyFont="1" applyFill="1" applyBorder="1" applyAlignment="1">
      <alignment horizontal="center" vertical="center" wrapText="1"/>
    </xf>
    <xf numFmtId="0" fontId="31" fillId="2" borderId="0" xfId="2" applyFont="1" applyFill="1" applyAlignment="1">
      <alignment horizontal="center" vertical="center"/>
    </xf>
    <xf numFmtId="0" fontId="32" fillId="2" borderId="0" xfId="2" applyFont="1" applyFill="1" applyAlignment="1">
      <alignment horizontal="center" vertical="center"/>
    </xf>
    <xf numFmtId="0" fontId="31" fillId="0" borderId="0" xfId="2" applyFont="1" applyAlignment="1">
      <alignment horizontal="center" vertical="center" wrapText="1"/>
    </xf>
    <xf numFmtId="0" fontId="3" fillId="2" borderId="3" xfId="1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31" fillId="2" borderId="7" xfId="0" applyFont="1" applyFill="1" applyBorder="1" applyAlignment="1">
      <alignment horizontal="center" vertical="center"/>
    </xf>
    <xf numFmtId="0" fontId="0" fillId="0" borderId="2" xfId="0" applyBorder="1"/>
    <xf numFmtId="0" fontId="31" fillId="2" borderId="9"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3" xfId="2" applyFont="1" applyFill="1" applyBorder="1" applyAlignment="1">
      <alignment horizontal="center" vertical="center" wrapText="1"/>
    </xf>
    <xf numFmtId="0" fontId="33" fillId="2" borderId="3" xfId="2" applyFont="1" applyFill="1" applyBorder="1" applyAlignment="1">
      <alignment horizontal="center" vertical="center" wrapText="1"/>
    </xf>
    <xf numFmtId="0" fontId="25" fillId="0" borderId="3" xfId="2" applyFont="1" applyBorder="1" applyAlignment="1">
      <alignment vertical="center"/>
    </xf>
    <xf numFmtId="0" fontId="27" fillId="0" borderId="3" xfId="2" applyFont="1" applyBorder="1" applyAlignment="1">
      <alignment horizontal="center" vertical="center"/>
    </xf>
    <xf numFmtId="0" fontId="28" fillId="0" borderId="3" xfId="2" applyFont="1" applyBorder="1" applyAlignment="1">
      <alignment horizontal="center" vertical="center"/>
    </xf>
    <xf numFmtId="0" fontId="26" fillId="0" borderId="3" xfId="2" applyFont="1" applyBorder="1" applyAlignment="1">
      <alignment horizontal="center" vertical="center" wrapText="1"/>
    </xf>
    <xf numFmtId="0" fontId="46" fillId="4" borderId="3" xfId="0" applyFont="1" applyFill="1" applyBorder="1" applyAlignment="1">
      <alignment horizontal="center" vertical="center"/>
    </xf>
    <xf numFmtId="0" fontId="10" fillId="0" borderId="3" xfId="2" applyBorder="1"/>
    <xf numFmtId="0" fontId="3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0" fillId="0" borderId="3" xfId="0" applyBorder="1"/>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17" zoomScale="70" zoomScaleNormal="70" workbookViewId="0">
      <selection sqref="A1:F28"/>
    </sheetView>
  </sheetViews>
  <sheetFormatPr defaultRowHeight="12.75" x14ac:dyDescent="0.2"/>
  <cols>
    <col min="1" max="1" width="4.7109375" style="15" customWidth="1"/>
    <col min="2" max="2" width="18.5703125" style="15" customWidth="1"/>
    <col min="3" max="3" width="53.140625" style="15" customWidth="1"/>
    <col min="4" max="4" width="46.140625" style="15" customWidth="1"/>
    <col min="5" max="5" width="15" style="15" customWidth="1"/>
    <col min="6" max="6" width="19" style="15" customWidth="1"/>
    <col min="7" max="7" width="19.7109375" style="15" customWidth="1"/>
    <col min="8" max="256" width="9.140625" style="15"/>
    <col min="257" max="257" width="4.7109375" style="15" customWidth="1"/>
    <col min="258" max="258" width="39.85546875" style="15" customWidth="1"/>
    <col min="259" max="259" width="32.7109375" style="15" customWidth="1"/>
    <col min="260" max="260" width="15" style="15" customWidth="1"/>
    <col min="261" max="261" width="18.85546875" style="15" customWidth="1"/>
    <col min="262" max="262" width="158.7109375" style="15" customWidth="1"/>
    <col min="263" max="263" width="19.7109375" style="15" customWidth="1"/>
    <col min="264" max="512" width="9.140625" style="15"/>
    <col min="513" max="513" width="4.7109375" style="15" customWidth="1"/>
    <col min="514" max="514" width="39.85546875" style="15" customWidth="1"/>
    <col min="515" max="515" width="32.7109375" style="15" customWidth="1"/>
    <col min="516" max="516" width="15" style="15" customWidth="1"/>
    <col min="517" max="517" width="18.85546875" style="15" customWidth="1"/>
    <col min="518" max="518" width="158.7109375" style="15" customWidth="1"/>
    <col min="519" max="519" width="19.7109375" style="15" customWidth="1"/>
    <col min="520" max="768" width="9.140625" style="15"/>
    <col min="769" max="769" width="4.7109375" style="15" customWidth="1"/>
    <col min="770" max="770" width="39.85546875" style="15" customWidth="1"/>
    <col min="771" max="771" width="32.7109375" style="15" customWidth="1"/>
    <col min="772" max="772" width="15" style="15" customWidth="1"/>
    <col min="773" max="773" width="18.85546875" style="15" customWidth="1"/>
    <col min="774" max="774" width="158.7109375" style="15" customWidth="1"/>
    <col min="775" max="775" width="19.7109375" style="15" customWidth="1"/>
    <col min="776" max="1024" width="9.140625" style="15"/>
    <col min="1025" max="1025" width="4.7109375" style="15" customWidth="1"/>
    <col min="1026" max="1026" width="39.85546875" style="15" customWidth="1"/>
    <col min="1027" max="1027" width="32.7109375" style="15" customWidth="1"/>
    <col min="1028" max="1028" width="15" style="15" customWidth="1"/>
    <col min="1029" max="1029" width="18.85546875" style="15" customWidth="1"/>
    <col min="1030" max="1030" width="158.7109375" style="15" customWidth="1"/>
    <col min="1031" max="1031" width="19.7109375" style="15" customWidth="1"/>
    <col min="1032" max="1280" width="9.140625" style="15"/>
    <col min="1281" max="1281" width="4.7109375" style="15" customWidth="1"/>
    <col min="1282" max="1282" width="39.85546875" style="15" customWidth="1"/>
    <col min="1283" max="1283" width="32.7109375" style="15" customWidth="1"/>
    <col min="1284" max="1284" width="15" style="15" customWidth="1"/>
    <col min="1285" max="1285" width="18.85546875" style="15" customWidth="1"/>
    <col min="1286" max="1286" width="158.7109375" style="15" customWidth="1"/>
    <col min="1287" max="1287" width="19.7109375" style="15" customWidth="1"/>
    <col min="1288" max="1536" width="9.140625" style="15"/>
    <col min="1537" max="1537" width="4.7109375" style="15" customWidth="1"/>
    <col min="1538" max="1538" width="39.85546875" style="15" customWidth="1"/>
    <col min="1539" max="1539" width="32.7109375" style="15" customWidth="1"/>
    <col min="1540" max="1540" width="15" style="15" customWidth="1"/>
    <col min="1541" max="1541" width="18.85546875" style="15" customWidth="1"/>
    <col min="1542" max="1542" width="158.7109375" style="15" customWidth="1"/>
    <col min="1543" max="1543" width="19.7109375" style="15" customWidth="1"/>
    <col min="1544" max="1792" width="9.140625" style="15"/>
    <col min="1793" max="1793" width="4.7109375" style="15" customWidth="1"/>
    <col min="1794" max="1794" width="39.85546875" style="15" customWidth="1"/>
    <col min="1795" max="1795" width="32.7109375" style="15" customWidth="1"/>
    <col min="1796" max="1796" width="15" style="15" customWidth="1"/>
    <col min="1797" max="1797" width="18.85546875" style="15" customWidth="1"/>
    <col min="1798" max="1798" width="158.7109375" style="15" customWidth="1"/>
    <col min="1799" max="1799" width="19.7109375" style="15" customWidth="1"/>
    <col min="1800" max="2048" width="9.140625" style="15"/>
    <col min="2049" max="2049" width="4.7109375" style="15" customWidth="1"/>
    <col min="2050" max="2050" width="39.85546875" style="15" customWidth="1"/>
    <col min="2051" max="2051" width="32.7109375" style="15" customWidth="1"/>
    <col min="2052" max="2052" width="15" style="15" customWidth="1"/>
    <col min="2053" max="2053" width="18.85546875" style="15" customWidth="1"/>
    <col min="2054" max="2054" width="158.7109375" style="15" customWidth="1"/>
    <col min="2055" max="2055" width="19.7109375" style="15" customWidth="1"/>
    <col min="2056" max="2304" width="9.140625" style="15"/>
    <col min="2305" max="2305" width="4.7109375" style="15" customWidth="1"/>
    <col min="2306" max="2306" width="39.85546875" style="15" customWidth="1"/>
    <col min="2307" max="2307" width="32.7109375" style="15" customWidth="1"/>
    <col min="2308" max="2308" width="15" style="15" customWidth="1"/>
    <col min="2309" max="2309" width="18.85546875" style="15" customWidth="1"/>
    <col min="2310" max="2310" width="158.7109375" style="15" customWidth="1"/>
    <col min="2311" max="2311" width="19.7109375" style="15" customWidth="1"/>
    <col min="2312" max="2560" width="9.140625" style="15"/>
    <col min="2561" max="2561" width="4.7109375" style="15" customWidth="1"/>
    <col min="2562" max="2562" width="39.85546875" style="15" customWidth="1"/>
    <col min="2563" max="2563" width="32.7109375" style="15" customWidth="1"/>
    <col min="2564" max="2564" width="15" style="15" customWidth="1"/>
    <col min="2565" max="2565" width="18.85546875" style="15" customWidth="1"/>
    <col min="2566" max="2566" width="158.7109375" style="15" customWidth="1"/>
    <col min="2567" max="2567" width="19.7109375" style="15" customWidth="1"/>
    <col min="2568" max="2816" width="9.140625" style="15"/>
    <col min="2817" max="2817" width="4.7109375" style="15" customWidth="1"/>
    <col min="2818" max="2818" width="39.85546875" style="15" customWidth="1"/>
    <col min="2819" max="2819" width="32.7109375" style="15" customWidth="1"/>
    <col min="2820" max="2820" width="15" style="15" customWidth="1"/>
    <col min="2821" max="2821" width="18.85546875" style="15" customWidth="1"/>
    <col min="2822" max="2822" width="158.7109375" style="15" customWidth="1"/>
    <col min="2823" max="2823" width="19.7109375" style="15" customWidth="1"/>
    <col min="2824" max="3072" width="9.140625" style="15"/>
    <col min="3073" max="3073" width="4.7109375" style="15" customWidth="1"/>
    <col min="3074" max="3074" width="39.85546875" style="15" customWidth="1"/>
    <col min="3075" max="3075" width="32.7109375" style="15" customWidth="1"/>
    <col min="3076" max="3076" width="15" style="15" customWidth="1"/>
    <col min="3077" max="3077" width="18.85546875" style="15" customWidth="1"/>
    <col min="3078" max="3078" width="158.7109375" style="15" customWidth="1"/>
    <col min="3079" max="3079" width="19.7109375" style="15" customWidth="1"/>
    <col min="3080" max="3328" width="9.140625" style="15"/>
    <col min="3329" max="3329" width="4.7109375" style="15" customWidth="1"/>
    <col min="3330" max="3330" width="39.85546875" style="15" customWidth="1"/>
    <col min="3331" max="3331" width="32.7109375" style="15" customWidth="1"/>
    <col min="3332" max="3332" width="15" style="15" customWidth="1"/>
    <col min="3333" max="3333" width="18.85546875" style="15" customWidth="1"/>
    <col min="3334" max="3334" width="158.7109375" style="15" customWidth="1"/>
    <col min="3335" max="3335" width="19.7109375" style="15" customWidth="1"/>
    <col min="3336" max="3584" width="9.140625" style="15"/>
    <col min="3585" max="3585" width="4.7109375" style="15" customWidth="1"/>
    <col min="3586" max="3586" width="39.85546875" style="15" customWidth="1"/>
    <col min="3587" max="3587" width="32.7109375" style="15" customWidth="1"/>
    <col min="3588" max="3588" width="15" style="15" customWidth="1"/>
    <col min="3589" max="3589" width="18.85546875" style="15" customWidth="1"/>
    <col min="3590" max="3590" width="158.7109375" style="15" customWidth="1"/>
    <col min="3591" max="3591" width="19.7109375" style="15" customWidth="1"/>
    <col min="3592" max="3840" width="9.140625" style="15"/>
    <col min="3841" max="3841" width="4.7109375" style="15" customWidth="1"/>
    <col min="3842" max="3842" width="39.85546875" style="15" customWidth="1"/>
    <col min="3843" max="3843" width="32.7109375" style="15" customWidth="1"/>
    <col min="3844" max="3844" width="15" style="15" customWidth="1"/>
    <col min="3845" max="3845" width="18.85546875" style="15" customWidth="1"/>
    <col min="3846" max="3846" width="158.7109375" style="15" customWidth="1"/>
    <col min="3847" max="3847" width="19.7109375" style="15" customWidth="1"/>
    <col min="3848" max="4096" width="9.140625" style="15"/>
    <col min="4097" max="4097" width="4.7109375" style="15" customWidth="1"/>
    <col min="4098" max="4098" width="39.85546875" style="15" customWidth="1"/>
    <col min="4099" max="4099" width="32.7109375" style="15" customWidth="1"/>
    <col min="4100" max="4100" width="15" style="15" customWidth="1"/>
    <col min="4101" max="4101" width="18.85546875" style="15" customWidth="1"/>
    <col min="4102" max="4102" width="158.7109375" style="15" customWidth="1"/>
    <col min="4103" max="4103" width="19.7109375" style="15" customWidth="1"/>
    <col min="4104" max="4352" width="9.140625" style="15"/>
    <col min="4353" max="4353" width="4.7109375" style="15" customWidth="1"/>
    <col min="4354" max="4354" width="39.85546875" style="15" customWidth="1"/>
    <col min="4355" max="4355" width="32.7109375" style="15" customWidth="1"/>
    <col min="4356" max="4356" width="15" style="15" customWidth="1"/>
    <col min="4357" max="4357" width="18.85546875" style="15" customWidth="1"/>
    <col min="4358" max="4358" width="158.7109375" style="15" customWidth="1"/>
    <col min="4359" max="4359" width="19.7109375" style="15" customWidth="1"/>
    <col min="4360" max="4608" width="9.140625" style="15"/>
    <col min="4609" max="4609" width="4.7109375" style="15" customWidth="1"/>
    <col min="4610" max="4610" width="39.85546875" style="15" customWidth="1"/>
    <col min="4611" max="4611" width="32.7109375" style="15" customWidth="1"/>
    <col min="4612" max="4612" width="15" style="15" customWidth="1"/>
    <col min="4613" max="4613" width="18.85546875" style="15" customWidth="1"/>
    <col min="4614" max="4614" width="158.7109375" style="15" customWidth="1"/>
    <col min="4615" max="4615" width="19.7109375" style="15" customWidth="1"/>
    <col min="4616" max="4864" width="9.140625" style="15"/>
    <col min="4865" max="4865" width="4.7109375" style="15" customWidth="1"/>
    <col min="4866" max="4866" width="39.85546875" style="15" customWidth="1"/>
    <col min="4867" max="4867" width="32.7109375" style="15" customWidth="1"/>
    <col min="4868" max="4868" width="15" style="15" customWidth="1"/>
    <col min="4869" max="4869" width="18.85546875" style="15" customWidth="1"/>
    <col min="4870" max="4870" width="158.7109375" style="15" customWidth="1"/>
    <col min="4871" max="4871" width="19.7109375" style="15" customWidth="1"/>
    <col min="4872" max="5120" width="9.140625" style="15"/>
    <col min="5121" max="5121" width="4.7109375" style="15" customWidth="1"/>
    <col min="5122" max="5122" width="39.85546875" style="15" customWidth="1"/>
    <col min="5123" max="5123" width="32.7109375" style="15" customWidth="1"/>
    <col min="5124" max="5124" width="15" style="15" customWidth="1"/>
    <col min="5125" max="5125" width="18.85546875" style="15" customWidth="1"/>
    <col min="5126" max="5126" width="158.7109375" style="15" customWidth="1"/>
    <col min="5127" max="5127" width="19.7109375" style="15" customWidth="1"/>
    <col min="5128" max="5376" width="9.140625" style="15"/>
    <col min="5377" max="5377" width="4.7109375" style="15" customWidth="1"/>
    <col min="5378" max="5378" width="39.85546875" style="15" customWidth="1"/>
    <col min="5379" max="5379" width="32.7109375" style="15" customWidth="1"/>
    <col min="5380" max="5380" width="15" style="15" customWidth="1"/>
    <col min="5381" max="5381" width="18.85546875" style="15" customWidth="1"/>
    <col min="5382" max="5382" width="158.7109375" style="15" customWidth="1"/>
    <col min="5383" max="5383" width="19.7109375" style="15" customWidth="1"/>
    <col min="5384" max="5632" width="9.140625" style="15"/>
    <col min="5633" max="5633" width="4.7109375" style="15" customWidth="1"/>
    <col min="5634" max="5634" width="39.85546875" style="15" customWidth="1"/>
    <col min="5635" max="5635" width="32.7109375" style="15" customWidth="1"/>
    <col min="5636" max="5636" width="15" style="15" customWidth="1"/>
    <col min="5637" max="5637" width="18.85546875" style="15" customWidth="1"/>
    <col min="5638" max="5638" width="158.7109375" style="15" customWidth="1"/>
    <col min="5639" max="5639" width="19.7109375" style="15" customWidth="1"/>
    <col min="5640" max="5888" width="9.140625" style="15"/>
    <col min="5889" max="5889" width="4.7109375" style="15" customWidth="1"/>
    <col min="5890" max="5890" width="39.85546875" style="15" customWidth="1"/>
    <col min="5891" max="5891" width="32.7109375" style="15" customWidth="1"/>
    <col min="5892" max="5892" width="15" style="15" customWidth="1"/>
    <col min="5893" max="5893" width="18.85546875" style="15" customWidth="1"/>
    <col min="5894" max="5894" width="158.7109375" style="15" customWidth="1"/>
    <col min="5895" max="5895" width="19.7109375" style="15" customWidth="1"/>
    <col min="5896" max="6144" width="9.140625" style="15"/>
    <col min="6145" max="6145" width="4.7109375" style="15" customWidth="1"/>
    <col min="6146" max="6146" width="39.85546875" style="15" customWidth="1"/>
    <col min="6147" max="6147" width="32.7109375" style="15" customWidth="1"/>
    <col min="6148" max="6148" width="15" style="15" customWidth="1"/>
    <col min="6149" max="6149" width="18.85546875" style="15" customWidth="1"/>
    <col min="6150" max="6150" width="158.7109375" style="15" customWidth="1"/>
    <col min="6151" max="6151" width="19.7109375" style="15" customWidth="1"/>
    <col min="6152" max="6400" width="9.140625" style="15"/>
    <col min="6401" max="6401" width="4.7109375" style="15" customWidth="1"/>
    <col min="6402" max="6402" width="39.85546875" style="15" customWidth="1"/>
    <col min="6403" max="6403" width="32.7109375" style="15" customWidth="1"/>
    <col min="6404" max="6404" width="15" style="15" customWidth="1"/>
    <col min="6405" max="6405" width="18.85546875" style="15" customWidth="1"/>
    <col min="6406" max="6406" width="158.7109375" style="15" customWidth="1"/>
    <col min="6407" max="6407" width="19.7109375" style="15" customWidth="1"/>
    <col min="6408" max="6656" width="9.140625" style="15"/>
    <col min="6657" max="6657" width="4.7109375" style="15" customWidth="1"/>
    <col min="6658" max="6658" width="39.85546875" style="15" customWidth="1"/>
    <col min="6659" max="6659" width="32.7109375" style="15" customWidth="1"/>
    <col min="6660" max="6660" width="15" style="15" customWidth="1"/>
    <col min="6661" max="6661" width="18.85546875" style="15" customWidth="1"/>
    <col min="6662" max="6662" width="158.7109375" style="15" customWidth="1"/>
    <col min="6663" max="6663" width="19.7109375" style="15" customWidth="1"/>
    <col min="6664" max="6912" width="9.140625" style="15"/>
    <col min="6913" max="6913" width="4.7109375" style="15" customWidth="1"/>
    <col min="6914" max="6914" width="39.85546875" style="15" customWidth="1"/>
    <col min="6915" max="6915" width="32.7109375" style="15" customWidth="1"/>
    <col min="6916" max="6916" width="15" style="15" customWidth="1"/>
    <col min="6917" max="6917" width="18.85546875" style="15" customWidth="1"/>
    <col min="6918" max="6918" width="158.7109375" style="15" customWidth="1"/>
    <col min="6919" max="6919" width="19.7109375" style="15" customWidth="1"/>
    <col min="6920" max="7168" width="9.140625" style="15"/>
    <col min="7169" max="7169" width="4.7109375" style="15" customWidth="1"/>
    <col min="7170" max="7170" width="39.85546875" style="15" customWidth="1"/>
    <col min="7171" max="7171" width="32.7109375" style="15" customWidth="1"/>
    <col min="7172" max="7172" width="15" style="15" customWidth="1"/>
    <col min="7173" max="7173" width="18.85546875" style="15" customWidth="1"/>
    <col min="7174" max="7174" width="158.7109375" style="15" customWidth="1"/>
    <col min="7175" max="7175" width="19.7109375" style="15" customWidth="1"/>
    <col min="7176" max="7424" width="9.140625" style="15"/>
    <col min="7425" max="7425" width="4.7109375" style="15" customWidth="1"/>
    <col min="7426" max="7426" width="39.85546875" style="15" customWidth="1"/>
    <col min="7427" max="7427" width="32.7109375" style="15" customWidth="1"/>
    <col min="7428" max="7428" width="15" style="15" customWidth="1"/>
    <col min="7429" max="7429" width="18.85546875" style="15" customWidth="1"/>
    <col min="7430" max="7430" width="158.7109375" style="15" customWidth="1"/>
    <col min="7431" max="7431" width="19.7109375" style="15" customWidth="1"/>
    <col min="7432" max="7680" width="9.140625" style="15"/>
    <col min="7681" max="7681" width="4.7109375" style="15" customWidth="1"/>
    <col min="7682" max="7682" width="39.85546875" style="15" customWidth="1"/>
    <col min="7683" max="7683" width="32.7109375" style="15" customWidth="1"/>
    <col min="7684" max="7684" width="15" style="15" customWidth="1"/>
    <col min="7685" max="7685" width="18.85546875" style="15" customWidth="1"/>
    <col min="7686" max="7686" width="158.7109375" style="15" customWidth="1"/>
    <col min="7687" max="7687" width="19.7109375" style="15" customWidth="1"/>
    <col min="7688" max="7936" width="9.140625" style="15"/>
    <col min="7937" max="7937" width="4.7109375" style="15" customWidth="1"/>
    <col min="7938" max="7938" width="39.85546875" style="15" customWidth="1"/>
    <col min="7939" max="7939" width="32.7109375" style="15" customWidth="1"/>
    <col min="7940" max="7940" width="15" style="15" customWidth="1"/>
    <col min="7941" max="7941" width="18.85546875" style="15" customWidth="1"/>
    <col min="7942" max="7942" width="158.7109375" style="15" customWidth="1"/>
    <col min="7943" max="7943" width="19.7109375" style="15" customWidth="1"/>
    <col min="7944" max="8192" width="9.140625" style="15"/>
    <col min="8193" max="8193" width="4.7109375" style="15" customWidth="1"/>
    <col min="8194" max="8194" width="39.85546875" style="15" customWidth="1"/>
    <col min="8195" max="8195" width="32.7109375" style="15" customWidth="1"/>
    <col min="8196" max="8196" width="15" style="15" customWidth="1"/>
    <col min="8197" max="8197" width="18.85546875" style="15" customWidth="1"/>
    <col min="8198" max="8198" width="158.7109375" style="15" customWidth="1"/>
    <col min="8199" max="8199" width="19.7109375" style="15" customWidth="1"/>
    <col min="8200" max="8448" width="9.140625" style="15"/>
    <col min="8449" max="8449" width="4.7109375" style="15" customWidth="1"/>
    <col min="8450" max="8450" width="39.85546875" style="15" customWidth="1"/>
    <col min="8451" max="8451" width="32.7109375" style="15" customWidth="1"/>
    <col min="8452" max="8452" width="15" style="15" customWidth="1"/>
    <col min="8453" max="8453" width="18.85546875" style="15" customWidth="1"/>
    <col min="8454" max="8454" width="158.7109375" style="15" customWidth="1"/>
    <col min="8455" max="8455" width="19.7109375" style="15" customWidth="1"/>
    <col min="8456" max="8704" width="9.140625" style="15"/>
    <col min="8705" max="8705" width="4.7109375" style="15" customWidth="1"/>
    <col min="8706" max="8706" width="39.85546875" style="15" customWidth="1"/>
    <col min="8707" max="8707" width="32.7109375" style="15" customWidth="1"/>
    <col min="8708" max="8708" width="15" style="15" customWidth="1"/>
    <col min="8709" max="8709" width="18.85546875" style="15" customWidth="1"/>
    <col min="8710" max="8710" width="158.7109375" style="15" customWidth="1"/>
    <col min="8711" max="8711" width="19.7109375" style="15" customWidth="1"/>
    <col min="8712" max="8960" width="9.140625" style="15"/>
    <col min="8961" max="8961" width="4.7109375" style="15" customWidth="1"/>
    <col min="8962" max="8962" width="39.85546875" style="15" customWidth="1"/>
    <col min="8963" max="8963" width="32.7109375" style="15" customWidth="1"/>
    <col min="8964" max="8964" width="15" style="15" customWidth="1"/>
    <col min="8965" max="8965" width="18.85546875" style="15" customWidth="1"/>
    <col min="8966" max="8966" width="158.7109375" style="15" customWidth="1"/>
    <col min="8967" max="8967" width="19.7109375" style="15" customWidth="1"/>
    <col min="8968" max="9216" width="9.140625" style="15"/>
    <col min="9217" max="9217" width="4.7109375" style="15" customWidth="1"/>
    <col min="9218" max="9218" width="39.85546875" style="15" customWidth="1"/>
    <col min="9219" max="9219" width="32.7109375" style="15" customWidth="1"/>
    <col min="9220" max="9220" width="15" style="15" customWidth="1"/>
    <col min="9221" max="9221" width="18.85546875" style="15" customWidth="1"/>
    <col min="9222" max="9222" width="158.7109375" style="15" customWidth="1"/>
    <col min="9223" max="9223" width="19.7109375" style="15" customWidth="1"/>
    <col min="9224" max="9472" width="9.140625" style="15"/>
    <col min="9473" max="9473" width="4.7109375" style="15" customWidth="1"/>
    <col min="9474" max="9474" width="39.85546875" style="15" customWidth="1"/>
    <col min="9475" max="9475" width="32.7109375" style="15" customWidth="1"/>
    <col min="9476" max="9476" width="15" style="15" customWidth="1"/>
    <col min="9477" max="9477" width="18.85546875" style="15" customWidth="1"/>
    <col min="9478" max="9478" width="158.7109375" style="15" customWidth="1"/>
    <col min="9479" max="9479" width="19.7109375" style="15" customWidth="1"/>
    <col min="9480" max="9728" width="9.140625" style="15"/>
    <col min="9729" max="9729" width="4.7109375" style="15" customWidth="1"/>
    <col min="9730" max="9730" width="39.85546875" style="15" customWidth="1"/>
    <col min="9731" max="9731" width="32.7109375" style="15" customWidth="1"/>
    <col min="9732" max="9732" width="15" style="15" customWidth="1"/>
    <col min="9733" max="9733" width="18.85546875" style="15" customWidth="1"/>
    <col min="9734" max="9734" width="158.7109375" style="15" customWidth="1"/>
    <col min="9735" max="9735" width="19.7109375" style="15" customWidth="1"/>
    <col min="9736" max="9984" width="9.140625" style="15"/>
    <col min="9985" max="9985" width="4.7109375" style="15" customWidth="1"/>
    <col min="9986" max="9986" width="39.85546875" style="15" customWidth="1"/>
    <col min="9987" max="9987" width="32.7109375" style="15" customWidth="1"/>
    <col min="9988" max="9988" width="15" style="15" customWidth="1"/>
    <col min="9989" max="9989" width="18.85546875" style="15" customWidth="1"/>
    <col min="9990" max="9990" width="158.7109375" style="15" customWidth="1"/>
    <col min="9991" max="9991" width="19.7109375" style="15" customWidth="1"/>
    <col min="9992" max="10240" width="9.140625" style="15"/>
    <col min="10241" max="10241" width="4.7109375" style="15" customWidth="1"/>
    <col min="10242" max="10242" width="39.85546875" style="15" customWidth="1"/>
    <col min="10243" max="10243" width="32.7109375" style="15" customWidth="1"/>
    <col min="10244" max="10244" width="15" style="15" customWidth="1"/>
    <col min="10245" max="10245" width="18.85546875" style="15" customWidth="1"/>
    <col min="10246" max="10246" width="158.7109375" style="15" customWidth="1"/>
    <col min="10247" max="10247" width="19.7109375" style="15" customWidth="1"/>
    <col min="10248" max="10496" width="9.140625" style="15"/>
    <col min="10497" max="10497" width="4.7109375" style="15" customWidth="1"/>
    <col min="10498" max="10498" width="39.85546875" style="15" customWidth="1"/>
    <col min="10499" max="10499" width="32.7109375" style="15" customWidth="1"/>
    <col min="10500" max="10500" width="15" style="15" customWidth="1"/>
    <col min="10501" max="10501" width="18.85546875" style="15" customWidth="1"/>
    <col min="10502" max="10502" width="158.7109375" style="15" customWidth="1"/>
    <col min="10503" max="10503" width="19.7109375" style="15" customWidth="1"/>
    <col min="10504" max="10752" width="9.140625" style="15"/>
    <col min="10753" max="10753" width="4.7109375" style="15" customWidth="1"/>
    <col min="10754" max="10754" width="39.85546875" style="15" customWidth="1"/>
    <col min="10755" max="10755" width="32.7109375" style="15" customWidth="1"/>
    <col min="10756" max="10756" width="15" style="15" customWidth="1"/>
    <col min="10757" max="10757" width="18.85546875" style="15" customWidth="1"/>
    <col min="10758" max="10758" width="158.7109375" style="15" customWidth="1"/>
    <col min="10759" max="10759" width="19.7109375" style="15" customWidth="1"/>
    <col min="10760" max="11008" width="9.140625" style="15"/>
    <col min="11009" max="11009" width="4.7109375" style="15" customWidth="1"/>
    <col min="11010" max="11010" width="39.85546875" style="15" customWidth="1"/>
    <col min="11011" max="11011" width="32.7109375" style="15" customWidth="1"/>
    <col min="11012" max="11012" width="15" style="15" customWidth="1"/>
    <col min="11013" max="11013" width="18.85546875" style="15" customWidth="1"/>
    <col min="11014" max="11014" width="158.7109375" style="15" customWidth="1"/>
    <col min="11015" max="11015" width="19.7109375" style="15" customWidth="1"/>
    <col min="11016" max="11264" width="9.140625" style="15"/>
    <col min="11265" max="11265" width="4.7109375" style="15" customWidth="1"/>
    <col min="11266" max="11266" width="39.85546875" style="15" customWidth="1"/>
    <col min="11267" max="11267" width="32.7109375" style="15" customWidth="1"/>
    <col min="11268" max="11268" width="15" style="15" customWidth="1"/>
    <col min="11269" max="11269" width="18.85546875" style="15" customWidth="1"/>
    <col min="11270" max="11270" width="158.7109375" style="15" customWidth="1"/>
    <col min="11271" max="11271" width="19.7109375" style="15" customWidth="1"/>
    <col min="11272" max="11520" width="9.140625" style="15"/>
    <col min="11521" max="11521" width="4.7109375" style="15" customWidth="1"/>
    <col min="11522" max="11522" width="39.85546875" style="15" customWidth="1"/>
    <col min="11523" max="11523" width="32.7109375" style="15" customWidth="1"/>
    <col min="11524" max="11524" width="15" style="15" customWidth="1"/>
    <col min="11525" max="11525" width="18.85546875" style="15" customWidth="1"/>
    <col min="11526" max="11526" width="158.7109375" style="15" customWidth="1"/>
    <col min="11527" max="11527" width="19.7109375" style="15" customWidth="1"/>
    <col min="11528" max="11776" width="9.140625" style="15"/>
    <col min="11777" max="11777" width="4.7109375" style="15" customWidth="1"/>
    <col min="11778" max="11778" width="39.85546875" style="15" customWidth="1"/>
    <col min="11779" max="11779" width="32.7109375" style="15" customWidth="1"/>
    <col min="11780" max="11780" width="15" style="15" customWidth="1"/>
    <col min="11781" max="11781" width="18.85546875" style="15" customWidth="1"/>
    <col min="11782" max="11782" width="158.7109375" style="15" customWidth="1"/>
    <col min="11783" max="11783" width="19.7109375" style="15" customWidth="1"/>
    <col min="11784" max="12032" width="9.140625" style="15"/>
    <col min="12033" max="12033" width="4.7109375" style="15" customWidth="1"/>
    <col min="12034" max="12034" width="39.85546875" style="15" customWidth="1"/>
    <col min="12035" max="12035" width="32.7109375" style="15" customWidth="1"/>
    <col min="12036" max="12036" width="15" style="15" customWidth="1"/>
    <col min="12037" max="12037" width="18.85546875" style="15" customWidth="1"/>
    <col min="12038" max="12038" width="158.7109375" style="15" customWidth="1"/>
    <col min="12039" max="12039" width="19.7109375" style="15" customWidth="1"/>
    <col min="12040" max="12288" width="9.140625" style="15"/>
    <col min="12289" max="12289" width="4.7109375" style="15" customWidth="1"/>
    <col min="12290" max="12290" width="39.85546875" style="15" customWidth="1"/>
    <col min="12291" max="12291" width="32.7109375" style="15" customWidth="1"/>
    <col min="12292" max="12292" width="15" style="15" customWidth="1"/>
    <col min="12293" max="12293" width="18.85546875" style="15" customWidth="1"/>
    <col min="12294" max="12294" width="158.7109375" style="15" customWidth="1"/>
    <col min="12295" max="12295" width="19.7109375" style="15" customWidth="1"/>
    <col min="12296" max="12544" width="9.140625" style="15"/>
    <col min="12545" max="12545" width="4.7109375" style="15" customWidth="1"/>
    <col min="12546" max="12546" width="39.85546875" style="15" customWidth="1"/>
    <col min="12547" max="12547" width="32.7109375" style="15" customWidth="1"/>
    <col min="12548" max="12548" width="15" style="15" customWidth="1"/>
    <col min="12549" max="12549" width="18.85546875" style="15" customWidth="1"/>
    <col min="12550" max="12550" width="158.7109375" style="15" customWidth="1"/>
    <col min="12551" max="12551" width="19.7109375" style="15" customWidth="1"/>
    <col min="12552" max="12800" width="9.140625" style="15"/>
    <col min="12801" max="12801" width="4.7109375" style="15" customWidth="1"/>
    <col min="12802" max="12802" width="39.85546875" style="15" customWidth="1"/>
    <col min="12803" max="12803" width="32.7109375" style="15" customWidth="1"/>
    <col min="12804" max="12804" width="15" style="15" customWidth="1"/>
    <col min="12805" max="12805" width="18.85546875" style="15" customWidth="1"/>
    <col min="12806" max="12806" width="158.7109375" style="15" customWidth="1"/>
    <col min="12807" max="12807" width="19.7109375" style="15" customWidth="1"/>
    <col min="12808" max="13056" width="9.140625" style="15"/>
    <col min="13057" max="13057" width="4.7109375" style="15" customWidth="1"/>
    <col min="13058" max="13058" width="39.85546875" style="15" customWidth="1"/>
    <col min="13059" max="13059" width="32.7109375" style="15" customWidth="1"/>
    <col min="13060" max="13060" width="15" style="15" customWidth="1"/>
    <col min="13061" max="13061" width="18.85546875" style="15" customWidth="1"/>
    <col min="13062" max="13062" width="158.7109375" style="15" customWidth="1"/>
    <col min="13063" max="13063" width="19.7109375" style="15" customWidth="1"/>
    <col min="13064" max="13312" width="9.140625" style="15"/>
    <col min="13313" max="13313" width="4.7109375" style="15" customWidth="1"/>
    <col min="13314" max="13314" width="39.85546875" style="15" customWidth="1"/>
    <col min="13315" max="13315" width="32.7109375" style="15" customWidth="1"/>
    <col min="13316" max="13316" width="15" style="15" customWidth="1"/>
    <col min="13317" max="13317" width="18.85546875" style="15" customWidth="1"/>
    <col min="13318" max="13318" width="158.7109375" style="15" customWidth="1"/>
    <col min="13319" max="13319" width="19.7109375" style="15" customWidth="1"/>
    <col min="13320" max="13568" width="9.140625" style="15"/>
    <col min="13569" max="13569" width="4.7109375" style="15" customWidth="1"/>
    <col min="13570" max="13570" width="39.85546875" style="15" customWidth="1"/>
    <col min="13571" max="13571" width="32.7109375" style="15" customWidth="1"/>
    <col min="13572" max="13572" width="15" style="15" customWidth="1"/>
    <col min="13573" max="13573" width="18.85546875" style="15" customWidth="1"/>
    <col min="13574" max="13574" width="158.7109375" style="15" customWidth="1"/>
    <col min="13575" max="13575" width="19.7109375" style="15" customWidth="1"/>
    <col min="13576" max="13824" width="9.140625" style="15"/>
    <col min="13825" max="13825" width="4.7109375" style="15" customWidth="1"/>
    <col min="13826" max="13826" width="39.85546875" style="15" customWidth="1"/>
    <col min="13827" max="13827" width="32.7109375" style="15" customWidth="1"/>
    <col min="13828" max="13828" width="15" style="15" customWidth="1"/>
    <col min="13829" max="13829" width="18.85546875" style="15" customWidth="1"/>
    <col min="13830" max="13830" width="158.7109375" style="15" customWidth="1"/>
    <col min="13831" max="13831" width="19.7109375" style="15" customWidth="1"/>
    <col min="13832" max="14080" width="9.140625" style="15"/>
    <col min="14081" max="14081" width="4.7109375" style="15" customWidth="1"/>
    <col min="14082" max="14082" width="39.85546875" style="15" customWidth="1"/>
    <col min="14083" max="14083" width="32.7109375" style="15" customWidth="1"/>
    <col min="14084" max="14084" width="15" style="15" customWidth="1"/>
    <col min="14085" max="14085" width="18.85546875" style="15" customWidth="1"/>
    <col min="14086" max="14086" width="158.7109375" style="15" customWidth="1"/>
    <col min="14087" max="14087" width="19.7109375" style="15" customWidth="1"/>
    <col min="14088" max="14336" width="9.140625" style="15"/>
    <col min="14337" max="14337" width="4.7109375" style="15" customWidth="1"/>
    <col min="14338" max="14338" width="39.85546875" style="15" customWidth="1"/>
    <col min="14339" max="14339" width="32.7109375" style="15" customWidth="1"/>
    <col min="14340" max="14340" width="15" style="15" customWidth="1"/>
    <col min="14341" max="14341" width="18.85546875" style="15" customWidth="1"/>
    <col min="14342" max="14342" width="158.7109375" style="15" customWidth="1"/>
    <col min="14343" max="14343" width="19.7109375" style="15" customWidth="1"/>
    <col min="14344" max="14592" width="9.140625" style="15"/>
    <col min="14593" max="14593" width="4.7109375" style="15" customWidth="1"/>
    <col min="14594" max="14594" width="39.85546875" style="15" customWidth="1"/>
    <col min="14595" max="14595" width="32.7109375" style="15" customWidth="1"/>
    <col min="14596" max="14596" width="15" style="15" customWidth="1"/>
    <col min="14597" max="14597" width="18.85546875" style="15" customWidth="1"/>
    <col min="14598" max="14598" width="158.7109375" style="15" customWidth="1"/>
    <col min="14599" max="14599" width="19.7109375" style="15" customWidth="1"/>
    <col min="14600" max="14848" width="9.140625" style="15"/>
    <col min="14849" max="14849" width="4.7109375" style="15" customWidth="1"/>
    <col min="14850" max="14850" width="39.85546875" style="15" customWidth="1"/>
    <col min="14851" max="14851" width="32.7109375" style="15" customWidth="1"/>
    <col min="14852" max="14852" width="15" style="15" customWidth="1"/>
    <col min="14853" max="14853" width="18.85546875" style="15" customWidth="1"/>
    <col min="14854" max="14854" width="158.7109375" style="15" customWidth="1"/>
    <col min="14855" max="14855" width="19.7109375" style="15" customWidth="1"/>
    <col min="14856" max="15104" width="9.140625" style="15"/>
    <col min="15105" max="15105" width="4.7109375" style="15" customWidth="1"/>
    <col min="15106" max="15106" width="39.85546875" style="15" customWidth="1"/>
    <col min="15107" max="15107" width="32.7109375" style="15" customWidth="1"/>
    <col min="15108" max="15108" width="15" style="15" customWidth="1"/>
    <col min="15109" max="15109" width="18.85546875" style="15" customWidth="1"/>
    <col min="15110" max="15110" width="158.7109375" style="15" customWidth="1"/>
    <col min="15111" max="15111" width="19.7109375" style="15" customWidth="1"/>
    <col min="15112" max="15360" width="9.140625" style="15"/>
    <col min="15361" max="15361" width="4.7109375" style="15" customWidth="1"/>
    <col min="15362" max="15362" width="39.85546875" style="15" customWidth="1"/>
    <col min="15363" max="15363" width="32.7109375" style="15" customWidth="1"/>
    <col min="15364" max="15364" width="15" style="15" customWidth="1"/>
    <col min="15365" max="15365" width="18.85546875" style="15" customWidth="1"/>
    <col min="15366" max="15366" width="158.7109375" style="15" customWidth="1"/>
    <col min="15367" max="15367" width="19.7109375" style="15" customWidth="1"/>
    <col min="15368" max="15616" width="9.140625" style="15"/>
    <col min="15617" max="15617" width="4.7109375" style="15" customWidth="1"/>
    <col min="15618" max="15618" width="39.85546875" style="15" customWidth="1"/>
    <col min="15619" max="15619" width="32.7109375" style="15" customWidth="1"/>
    <col min="15620" max="15620" width="15" style="15" customWidth="1"/>
    <col min="15621" max="15621" width="18.85546875" style="15" customWidth="1"/>
    <col min="15622" max="15622" width="158.7109375" style="15" customWidth="1"/>
    <col min="15623" max="15623" width="19.7109375" style="15" customWidth="1"/>
    <col min="15624" max="15872" width="9.140625" style="15"/>
    <col min="15873" max="15873" width="4.7109375" style="15" customWidth="1"/>
    <col min="15874" max="15874" width="39.85546875" style="15" customWidth="1"/>
    <col min="15875" max="15875" width="32.7109375" style="15" customWidth="1"/>
    <col min="15876" max="15876" width="15" style="15" customWidth="1"/>
    <col min="15877" max="15877" width="18.85546875" style="15" customWidth="1"/>
    <col min="15878" max="15878" width="158.7109375" style="15" customWidth="1"/>
    <col min="15879" max="15879" width="19.7109375" style="15" customWidth="1"/>
    <col min="15880" max="16128" width="9.140625" style="15"/>
    <col min="16129" max="16129" width="4.7109375" style="15" customWidth="1"/>
    <col min="16130" max="16130" width="39.85546875" style="15" customWidth="1"/>
    <col min="16131" max="16131" width="32.7109375" style="15" customWidth="1"/>
    <col min="16132" max="16132" width="15" style="15" customWidth="1"/>
    <col min="16133" max="16133" width="18.85546875" style="15" customWidth="1"/>
    <col min="16134" max="16134" width="158.7109375" style="15" customWidth="1"/>
    <col min="16135" max="16135" width="19.7109375" style="15" customWidth="1"/>
    <col min="16136" max="16384" width="9.140625" style="15"/>
  </cols>
  <sheetData>
    <row r="1" spans="1:7" ht="43.5" customHeight="1" x14ac:dyDescent="0.25">
      <c r="A1" s="14"/>
      <c r="B1" s="242" t="s">
        <v>18</v>
      </c>
      <c r="C1" s="14"/>
      <c r="D1" s="14"/>
      <c r="E1" s="14"/>
      <c r="F1" s="14"/>
      <c r="G1" s="14"/>
    </row>
    <row r="2" spans="1:7" ht="56.25" x14ac:dyDescent="0.2">
      <c r="A2" s="16" t="s">
        <v>0</v>
      </c>
      <c r="B2" s="16" t="s">
        <v>1</v>
      </c>
      <c r="C2" s="16" t="s">
        <v>2</v>
      </c>
      <c r="D2" s="16" t="s">
        <v>15</v>
      </c>
      <c r="E2" s="16" t="s">
        <v>16</v>
      </c>
      <c r="F2" s="16" t="s">
        <v>4</v>
      </c>
    </row>
    <row r="3" spans="1:7" ht="18.75" x14ac:dyDescent="0.2">
      <c r="A3" s="17">
        <v>1</v>
      </c>
      <c r="B3" s="17">
        <v>2</v>
      </c>
      <c r="C3" s="17">
        <v>3</v>
      </c>
      <c r="D3" s="17">
        <v>4</v>
      </c>
      <c r="E3" s="17">
        <v>5</v>
      </c>
      <c r="F3" s="17">
        <v>6</v>
      </c>
    </row>
    <row r="4" spans="1:7" ht="56.25" x14ac:dyDescent="0.2">
      <c r="A4" s="18">
        <v>1</v>
      </c>
      <c r="B4" s="207" t="s">
        <v>20</v>
      </c>
      <c r="C4" s="206" t="s">
        <v>18</v>
      </c>
      <c r="D4" s="206" t="s">
        <v>19</v>
      </c>
      <c r="E4" s="209">
        <v>-1.9923214432482031E-2</v>
      </c>
      <c r="F4" s="210" t="s">
        <v>11</v>
      </c>
    </row>
    <row r="5" spans="1:7" ht="56.25" x14ac:dyDescent="0.2">
      <c r="A5" s="18">
        <v>2</v>
      </c>
      <c r="B5" s="207" t="s">
        <v>323</v>
      </c>
      <c r="C5" s="206" t="s">
        <v>18</v>
      </c>
      <c r="D5" s="206" t="s">
        <v>19</v>
      </c>
      <c r="E5" s="209">
        <v>1.3543332905730962E-2</v>
      </c>
      <c r="F5" s="210" t="s">
        <v>6</v>
      </c>
    </row>
    <row r="6" spans="1:7" ht="56.25" x14ac:dyDescent="0.2">
      <c r="A6" s="18">
        <v>3</v>
      </c>
      <c r="B6" s="207" t="s">
        <v>278</v>
      </c>
      <c r="C6" s="206" t="s">
        <v>18</v>
      </c>
      <c r="D6" s="206" t="s">
        <v>19</v>
      </c>
      <c r="E6" s="209">
        <v>2.5972761840370666E-2</v>
      </c>
      <c r="F6" s="210" t="s">
        <v>6</v>
      </c>
    </row>
    <row r="7" spans="1:7" ht="56.25" x14ac:dyDescent="0.2">
      <c r="A7" s="18">
        <v>4</v>
      </c>
      <c r="B7" s="207" t="s">
        <v>21</v>
      </c>
      <c r="C7" s="206" t="s">
        <v>18</v>
      </c>
      <c r="D7" s="206" t="s">
        <v>19</v>
      </c>
      <c r="E7" s="209">
        <v>0.13805540116907958</v>
      </c>
      <c r="F7" s="210" t="s">
        <v>9</v>
      </c>
    </row>
    <row r="8" spans="1:7" ht="56.25" x14ac:dyDescent="0.2">
      <c r="A8" s="18">
        <v>5</v>
      </c>
      <c r="B8" s="207" t="s">
        <v>461</v>
      </c>
      <c r="C8" s="206" t="s">
        <v>18</v>
      </c>
      <c r="D8" s="206" t="s">
        <v>19</v>
      </c>
      <c r="E8" s="209">
        <v>3.9724449981658368E-2</v>
      </c>
      <c r="F8" s="210" t="s">
        <v>6</v>
      </c>
    </row>
    <row r="9" spans="1:7" ht="56.25" x14ac:dyDescent="0.2">
      <c r="A9" s="18">
        <v>6</v>
      </c>
      <c r="B9" s="207" t="s">
        <v>292</v>
      </c>
      <c r="C9" s="206" t="s">
        <v>18</v>
      </c>
      <c r="D9" s="206" t="s">
        <v>19</v>
      </c>
      <c r="E9" s="209">
        <v>-9.3021304596574185E-3</v>
      </c>
      <c r="F9" s="210" t="s">
        <v>11</v>
      </c>
    </row>
    <row r="10" spans="1:7" ht="56.25" x14ac:dyDescent="0.2">
      <c r="A10" s="18">
        <v>7</v>
      </c>
      <c r="B10" s="207" t="s">
        <v>10</v>
      </c>
      <c r="C10" s="206" t="s">
        <v>18</v>
      </c>
      <c r="D10" s="206" t="s">
        <v>19</v>
      </c>
      <c r="E10" s="209">
        <v>9.180203043068777E-2</v>
      </c>
      <c r="F10" s="210" t="s">
        <v>6</v>
      </c>
    </row>
    <row r="11" spans="1:7" ht="56.25" x14ac:dyDescent="0.2">
      <c r="A11" s="18">
        <v>8</v>
      </c>
      <c r="B11" s="207" t="s">
        <v>344</v>
      </c>
      <c r="C11" s="206" t="s">
        <v>18</v>
      </c>
      <c r="D11" s="206" t="s">
        <v>19</v>
      </c>
      <c r="E11" s="209">
        <v>-4.7056040800295962E-2</v>
      </c>
      <c r="F11" s="210" t="s">
        <v>8</v>
      </c>
    </row>
    <row r="12" spans="1:7" ht="56.25" x14ac:dyDescent="0.2">
      <c r="A12" s="18">
        <v>9</v>
      </c>
      <c r="B12" s="207" t="s">
        <v>173</v>
      </c>
      <c r="C12" s="206" t="s">
        <v>18</v>
      </c>
      <c r="D12" s="206" t="s">
        <v>19</v>
      </c>
      <c r="E12" s="209">
        <v>6.9602719262603458E-4</v>
      </c>
      <c r="F12" s="210" t="s">
        <v>6</v>
      </c>
    </row>
    <row r="13" spans="1:7" ht="56.25" x14ac:dyDescent="0.2">
      <c r="A13" s="18">
        <v>10</v>
      </c>
      <c r="B13" s="207" t="s">
        <v>12</v>
      </c>
      <c r="C13" s="206" t="s">
        <v>18</v>
      </c>
      <c r="D13" s="206" t="s">
        <v>19</v>
      </c>
      <c r="E13" s="209">
        <v>-4.5031803475319286E-2</v>
      </c>
      <c r="F13" s="210" t="s">
        <v>8</v>
      </c>
    </row>
    <row r="14" spans="1:7" ht="56.25" x14ac:dyDescent="0.2">
      <c r="A14" s="18">
        <v>11</v>
      </c>
      <c r="B14" s="207" t="s">
        <v>465</v>
      </c>
      <c r="C14" s="206" t="s">
        <v>18</v>
      </c>
      <c r="D14" s="206" t="s">
        <v>19</v>
      </c>
      <c r="E14" s="209">
        <v>7.0930999459939567E-2</v>
      </c>
      <c r="F14" s="210" t="s">
        <v>6</v>
      </c>
    </row>
    <row r="15" spans="1:7" ht="56.25" x14ac:dyDescent="0.2">
      <c r="A15" s="18">
        <v>12</v>
      </c>
      <c r="B15" s="207" t="s">
        <v>287</v>
      </c>
      <c r="C15" s="206" t="s">
        <v>18</v>
      </c>
      <c r="D15" s="206" t="s">
        <v>19</v>
      </c>
      <c r="E15" s="209">
        <v>0.19919078307608168</v>
      </c>
      <c r="F15" s="210" t="s">
        <v>9</v>
      </c>
    </row>
    <row r="16" spans="1:7" ht="56.25" x14ac:dyDescent="0.2">
      <c r="A16" s="18">
        <v>13</v>
      </c>
      <c r="B16" s="207" t="s">
        <v>371</v>
      </c>
      <c r="C16" s="206" t="s">
        <v>18</v>
      </c>
      <c r="D16" s="206" t="s">
        <v>19</v>
      </c>
      <c r="E16" s="209">
        <v>0.19798227570645782</v>
      </c>
      <c r="F16" s="210" t="s">
        <v>9</v>
      </c>
    </row>
    <row r="17" spans="1:7" ht="56.25" x14ac:dyDescent="0.2">
      <c r="A17" s="18">
        <v>14</v>
      </c>
      <c r="B17" s="207" t="s">
        <v>174</v>
      </c>
      <c r="C17" s="206" t="s">
        <v>18</v>
      </c>
      <c r="D17" s="206" t="s">
        <v>19</v>
      </c>
      <c r="E17" s="209">
        <v>-2.0646367690255775E-2</v>
      </c>
      <c r="F17" s="210" t="s">
        <v>11</v>
      </c>
    </row>
    <row r="18" spans="1:7" ht="56.25" x14ac:dyDescent="0.2">
      <c r="A18" s="18">
        <v>15</v>
      </c>
      <c r="B18" s="207" t="s">
        <v>13</v>
      </c>
      <c r="C18" s="206" t="s">
        <v>18</v>
      </c>
      <c r="D18" s="206" t="s">
        <v>19</v>
      </c>
      <c r="E18" s="209">
        <v>-4.6728455019653933E-2</v>
      </c>
      <c r="F18" s="210" t="s">
        <v>8</v>
      </c>
    </row>
    <row r="19" spans="1:7" ht="56.25" x14ac:dyDescent="0.2">
      <c r="A19" s="18">
        <v>16</v>
      </c>
      <c r="B19" s="207" t="s">
        <v>316</v>
      </c>
      <c r="C19" s="206" t="s">
        <v>18</v>
      </c>
      <c r="D19" s="206" t="s">
        <v>19</v>
      </c>
      <c r="E19" s="209">
        <v>7.3901773420908659E-2</v>
      </c>
      <c r="F19" s="210" t="s">
        <v>6</v>
      </c>
      <c r="G19" s="19"/>
    </row>
    <row r="20" spans="1:7" ht="75" x14ac:dyDescent="0.2">
      <c r="A20" s="18">
        <v>17</v>
      </c>
      <c r="B20" s="208" t="s">
        <v>535</v>
      </c>
      <c r="C20" s="206" t="s">
        <v>18</v>
      </c>
      <c r="D20" s="206" t="s">
        <v>19</v>
      </c>
      <c r="E20" s="209">
        <v>4.8992276537133297E-2</v>
      </c>
      <c r="F20" s="210" t="s">
        <v>6</v>
      </c>
    </row>
    <row r="21" spans="1:7" ht="56.25" x14ac:dyDescent="0.2">
      <c r="A21" s="18">
        <v>18</v>
      </c>
      <c r="B21" s="207" t="s">
        <v>182</v>
      </c>
      <c r="C21" s="206" t="s">
        <v>18</v>
      </c>
      <c r="D21" s="206" t="s">
        <v>19</v>
      </c>
      <c r="E21" s="209">
        <v>0.88537281768418108</v>
      </c>
      <c r="F21" s="210" t="s">
        <v>9</v>
      </c>
    </row>
    <row r="22" spans="1:7" ht="56.25" x14ac:dyDescent="0.2">
      <c r="A22" s="18">
        <v>19</v>
      </c>
      <c r="B22" s="207" t="s">
        <v>305</v>
      </c>
      <c r="C22" s="206" t="s">
        <v>18</v>
      </c>
      <c r="D22" s="206" t="s">
        <v>19</v>
      </c>
      <c r="E22" s="209">
        <v>-6.5710101849897701E-2</v>
      </c>
      <c r="F22" s="210" t="s">
        <v>8</v>
      </c>
    </row>
    <row r="23" spans="1:7" ht="56.25" x14ac:dyDescent="0.2">
      <c r="A23" s="18">
        <v>20</v>
      </c>
      <c r="B23" s="207" t="s">
        <v>364</v>
      </c>
      <c r="C23" s="206" t="s">
        <v>18</v>
      </c>
      <c r="D23" s="206" t="s">
        <v>19</v>
      </c>
      <c r="E23" s="209">
        <v>0.33408986506769317</v>
      </c>
      <c r="F23" s="210" t="s">
        <v>9</v>
      </c>
    </row>
    <row r="24" spans="1:7" ht="56.25" x14ac:dyDescent="0.2">
      <c r="A24" s="18">
        <v>21</v>
      </c>
      <c r="B24" s="207" t="s">
        <v>358</v>
      </c>
      <c r="C24" s="206" t="s">
        <v>18</v>
      </c>
      <c r="D24" s="206" t="s">
        <v>19</v>
      </c>
      <c r="E24" s="209">
        <v>2.9604607213986375E-2</v>
      </c>
      <c r="F24" s="210" t="s">
        <v>6</v>
      </c>
    </row>
    <row r="25" spans="1:7" ht="56.25" x14ac:dyDescent="0.2">
      <c r="A25" s="18">
        <v>22</v>
      </c>
      <c r="B25" s="207" t="s">
        <v>298</v>
      </c>
      <c r="C25" s="206" t="s">
        <v>18</v>
      </c>
      <c r="D25" s="206" t="s">
        <v>19</v>
      </c>
      <c r="E25" s="209">
        <v>8.1851262701797531E-2</v>
      </c>
      <c r="F25" s="210" t="s">
        <v>6</v>
      </c>
    </row>
    <row r="26" spans="1:7" ht="56.25" x14ac:dyDescent="0.2">
      <c r="A26" s="18">
        <v>23</v>
      </c>
      <c r="B26" s="207" t="s">
        <v>478</v>
      </c>
      <c r="C26" s="206" t="s">
        <v>18</v>
      </c>
      <c r="D26" s="206" t="s">
        <v>19</v>
      </c>
      <c r="E26" s="209">
        <v>0.23387568422552929</v>
      </c>
      <c r="F26" s="210" t="s">
        <v>9</v>
      </c>
    </row>
    <row r="27" spans="1:7" ht="56.25" x14ac:dyDescent="0.2">
      <c r="A27" s="18">
        <v>24</v>
      </c>
      <c r="B27" s="207" t="s">
        <v>394</v>
      </c>
      <c r="C27" s="206" t="s">
        <v>18</v>
      </c>
      <c r="D27" s="206" t="s">
        <v>19</v>
      </c>
      <c r="E27" s="209">
        <v>-6.2395329591169162E-2</v>
      </c>
      <c r="F27" s="210" t="s">
        <v>8</v>
      </c>
    </row>
    <row r="28" spans="1:7" ht="56.25" x14ac:dyDescent="0.2">
      <c r="A28" s="18">
        <v>25</v>
      </c>
      <c r="B28" s="207" t="s">
        <v>22</v>
      </c>
      <c r="C28" s="206" t="s">
        <v>18</v>
      </c>
      <c r="D28" s="206" t="s">
        <v>19</v>
      </c>
      <c r="E28" s="209">
        <v>-6.7677707692791939E-2</v>
      </c>
      <c r="F28" s="210"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70" zoomScaleNormal="70" workbookViewId="0">
      <selection sqref="A1:G9"/>
    </sheetView>
  </sheetViews>
  <sheetFormatPr defaultRowHeight="12.75" x14ac:dyDescent="0.2"/>
  <cols>
    <col min="1" max="1" width="9.140625" style="68"/>
    <col min="2" max="2" width="26.7109375" style="68" customWidth="1"/>
    <col min="3" max="3" width="86.85546875" style="68" customWidth="1"/>
    <col min="4" max="4" width="43.85546875" style="68" customWidth="1"/>
    <col min="5" max="5" width="26.28515625" style="68" customWidth="1"/>
    <col min="6" max="6" width="32" style="68" customWidth="1"/>
    <col min="7" max="7" width="13.85546875" style="68" bestFit="1" customWidth="1"/>
    <col min="8" max="257" width="9.140625" style="68"/>
    <col min="258" max="258" width="26.7109375" style="68" customWidth="1"/>
    <col min="259" max="259" width="86.85546875" style="68" customWidth="1"/>
    <col min="260" max="260" width="43.85546875" style="68" customWidth="1"/>
    <col min="261" max="261" width="26.28515625" style="68" customWidth="1"/>
    <col min="262" max="262" width="32" style="68" customWidth="1"/>
    <col min="263" max="513" width="9.140625" style="68"/>
    <col min="514" max="514" width="26.7109375" style="68" customWidth="1"/>
    <col min="515" max="515" width="86.85546875" style="68" customWidth="1"/>
    <col min="516" max="516" width="43.85546875" style="68" customWidth="1"/>
    <col min="517" max="517" width="26.28515625" style="68" customWidth="1"/>
    <col min="518" max="518" width="32" style="68" customWidth="1"/>
    <col min="519" max="769" width="9.140625" style="68"/>
    <col min="770" max="770" width="26.7109375" style="68" customWidth="1"/>
    <col min="771" max="771" width="86.85546875" style="68" customWidth="1"/>
    <col min="772" max="772" width="43.85546875" style="68" customWidth="1"/>
    <col min="773" max="773" width="26.28515625" style="68" customWidth="1"/>
    <col min="774" max="774" width="32" style="68" customWidth="1"/>
    <col min="775" max="1025" width="9.140625" style="68"/>
    <col min="1026" max="1026" width="26.7109375" style="68" customWidth="1"/>
    <col min="1027" max="1027" width="86.85546875" style="68" customWidth="1"/>
    <col min="1028" max="1028" width="43.85546875" style="68" customWidth="1"/>
    <col min="1029" max="1029" width="26.28515625" style="68" customWidth="1"/>
    <col min="1030" max="1030" width="32" style="68" customWidth="1"/>
    <col min="1031" max="1281" width="9.140625" style="68"/>
    <col min="1282" max="1282" width="26.7109375" style="68" customWidth="1"/>
    <col min="1283" max="1283" width="86.85546875" style="68" customWidth="1"/>
    <col min="1284" max="1284" width="43.85546875" style="68" customWidth="1"/>
    <col min="1285" max="1285" width="26.28515625" style="68" customWidth="1"/>
    <col min="1286" max="1286" width="32" style="68" customWidth="1"/>
    <col min="1287" max="1537" width="9.140625" style="68"/>
    <col min="1538" max="1538" width="26.7109375" style="68" customWidth="1"/>
    <col min="1539" max="1539" width="86.85546875" style="68" customWidth="1"/>
    <col min="1540" max="1540" width="43.85546875" style="68" customWidth="1"/>
    <col min="1541" max="1541" width="26.28515625" style="68" customWidth="1"/>
    <col min="1542" max="1542" width="32" style="68" customWidth="1"/>
    <col min="1543" max="1793" width="9.140625" style="68"/>
    <col min="1794" max="1794" width="26.7109375" style="68" customWidth="1"/>
    <col min="1795" max="1795" width="86.85546875" style="68" customWidth="1"/>
    <col min="1796" max="1796" width="43.85546875" style="68" customWidth="1"/>
    <col min="1797" max="1797" width="26.28515625" style="68" customWidth="1"/>
    <col min="1798" max="1798" width="32" style="68" customWidth="1"/>
    <col min="1799" max="2049" width="9.140625" style="68"/>
    <col min="2050" max="2050" width="26.7109375" style="68" customWidth="1"/>
    <col min="2051" max="2051" width="86.85546875" style="68" customWidth="1"/>
    <col min="2052" max="2052" width="43.85546875" style="68" customWidth="1"/>
    <col min="2053" max="2053" width="26.28515625" style="68" customWidth="1"/>
    <col min="2054" max="2054" width="32" style="68" customWidth="1"/>
    <col min="2055" max="2305" width="9.140625" style="68"/>
    <col min="2306" max="2306" width="26.7109375" style="68" customWidth="1"/>
    <col min="2307" max="2307" width="86.85546875" style="68" customWidth="1"/>
    <col min="2308" max="2308" width="43.85546875" style="68" customWidth="1"/>
    <col min="2309" max="2309" width="26.28515625" style="68" customWidth="1"/>
    <col min="2310" max="2310" width="32" style="68" customWidth="1"/>
    <col min="2311" max="2561" width="9.140625" style="68"/>
    <col min="2562" max="2562" width="26.7109375" style="68" customWidth="1"/>
    <col min="2563" max="2563" width="86.85546875" style="68" customWidth="1"/>
    <col min="2564" max="2564" width="43.85546875" style="68" customWidth="1"/>
    <col min="2565" max="2565" width="26.28515625" style="68" customWidth="1"/>
    <col min="2566" max="2566" width="32" style="68" customWidth="1"/>
    <col min="2567" max="2817" width="9.140625" style="68"/>
    <col min="2818" max="2818" width="26.7109375" style="68" customWidth="1"/>
    <col min="2819" max="2819" width="86.85546875" style="68" customWidth="1"/>
    <col min="2820" max="2820" width="43.85546875" style="68" customWidth="1"/>
    <col min="2821" max="2821" width="26.28515625" style="68" customWidth="1"/>
    <col min="2822" max="2822" width="32" style="68" customWidth="1"/>
    <col min="2823" max="3073" width="9.140625" style="68"/>
    <col min="3074" max="3074" width="26.7109375" style="68" customWidth="1"/>
    <col min="3075" max="3075" width="86.85546875" style="68" customWidth="1"/>
    <col min="3076" max="3076" width="43.85546875" style="68" customWidth="1"/>
    <col min="3077" max="3077" width="26.28515625" style="68" customWidth="1"/>
    <col min="3078" max="3078" width="32" style="68" customWidth="1"/>
    <col min="3079" max="3329" width="9.140625" style="68"/>
    <col min="3330" max="3330" width="26.7109375" style="68" customWidth="1"/>
    <col min="3331" max="3331" width="86.85546875" style="68" customWidth="1"/>
    <col min="3332" max="3332" width="43.85546875" style="68" customWidth="1"/>
    <col min="3333" max="3333" width="26.28515625" style="68" customWidth="1"/>
    <col min="3334" max="3334" width="32" style="68" customWidth="1"/>
    <col min="3335" max="3585" width="9.140625" style="68"/>
    <col min="3586" max="3586" width="26.7109375" style="68" customWidth="1"/>
    <col min="3587" max="3587" width="86.85546875" style="68" customWidth="1"/>
    <col min="3588" max="3588" width="43.85546875" style="68" customWidth="1"/>
    <col min="3589" max="3589" width="26.28515625" style="68" customWidth="1"/>
    <col min="3590" max="3590" width="32" style="68" customWidth="1"/>
    <col min="3591" max="3841" width="9.140625" style="68"/>
    <col min="3842" max="3842" width="26.7109375" style="68" customWidth="1"/>
    <col min="3843" max="3843" width="86.85546875" style="68" customWidth="1"/>
    <col min="3844" max="3844" width="43.85546875" style="68" customWidth="1"/>
    <col min="3845" max="3845" width="26.28515625" style="68" customWidth="1"/>
    <col min="3846" max="3846" width="32" style="68" customWidth="1"/>
    <col min="3847" max="4097" width="9.140625" style="68"/>
    <col min="4098" max="4098" width="26.7109375" style="68" customWidth="1"/>
    <col min="4099" max="4099" width="86.85546875" style="68" customWidth="1"/>
    <col min="4100" max="4100" width="43.85546875" style="68" customWidth="1"/>
    <col min="4101" max="4101" width="26.28515625" style="68" customWidth="1"/>
    <col min="4102" max="4102" width="32" style="68" customWidth="1"/>
    <col min="4103" max="4353" width="9.140625" style="68"/>
    <col min="4354" max="4354" width="26.7109375" style="68" customWidth="1"/>
    <col min="4355" max="4355" width="86.85546875" style="68" customWidth="1"/>
    <col min="4356" max="4356" width="43.85546875" style="68" customWidth="1"/>
    <col min="4357" max="4357" width="26.28515625" style="68" customWidth="1"/>
    <col min="4358" max="4358" width="32" style="68" customWidth="1"/>
    <col min="4359" max="4609" width="9.140625" style="68"/>
    <col min="4610" max="4610" width="26.7109375" style="68" customWidth="1"/>
    <col min="4611" max="4611" width="86.85546875" style="68" customWidth="1"/>
    <col min="4612" max="4612" width="43.85546875" style="68" customWidth="1"/>
    <col min="4613" max="4613" width="26.28515625" style="68" customWidth="1"/>
    <col min="4614" max="4614" width="32" style="68" customWidth="1"/>
    <col min="4615" max="4865" width="9.140625" style="68"/>
    <col min="4866" max="4866" width="26.7109375" style="68" customWidth="1"/>
    <col min="4867" max="4867" width="86.85546875" style="68" customWidth="1"/>
    <col min="4868" max="4868" width="43.85546875" style="68" customWidth="1"/>
    <col min="4869" max="4869" width="26.28515625" style="68" customWidth="1"/>
    <col min="4870" max="4870" width="32" style="68" customWidth="1"/>
    <col min="4871" max="5121" width="9.140625" style="68"/>
    <col min="5122" max="5122" width="26.7109375" style="68" customWidth="1"/>
    <col min="5123" max="5123" width="86.85546875" style="68" customWidth="1"/>
    <col min="5124" max="5124" width="43.85546875" style="68" customWidth="1"/>
    <col min="5125" max="5125" width="26.28515625" style="68" customWidth="1"/>
    <col min="5126" max="5126" width="32" style="68" customWidth="1"/>
    <col min="5127" max="5377" width="9.140625" style="68"/>
    <col min="5378" max="5378" width="26.7109375" style="68" customWidth="1"/>
    <col min="5379" max="5379" width="86.85546875" style="68" customWidth="1"/>
    <col min="5380" max="5380" width="43.85546875" style="68" customWidth="1"/>
    <col min="5381" max="5381" width="26.28515625" style="68" customWidth="1"/>
    <col min="5382" max="5382" width="32" style="68" customWidth="1"/>
    <col min="5383" max="5633" width="9.140625" style="68"/>
    <col min="5634" max="5634" width="26.7109375" style="68" customWidth="1"/>
    <col min="5635" max="5635" width="86.85546875" style="68" customWidth="1"/>
    <col min="5636" max="5636" width="43.85546875" style="68" customWidth="1"/>
    <col min="5637" max="5637" width="26.28515625" style="68" customWidth="1"/>
    <col min="5638" max="5638" width="32" style="68" customWidth="1"/>
    <col min="5639" max="5889" width="9.140625" style="68"/>
    <col min="5890" max="5890" width="26.7109375" style="68" customWidth="1"/>
    <col min="5891" max="5891" width="86.85546875" style="68" customWidth="1"/>
    <col min="5892" max="5892" width="43.85546875" style="68" customWidth="1"/>
    <col min="5893" max="5893" width="26.28515625" style="68" customWidth="1"/>
    <col min="5894" max="5894" width="32" style="68" customWidth="1"/>
    <col min="5895" max="6145" width="9.140625" style="68"/>
    <col min="6146" max="6146" width="26.7109375" style="68" customWidth="1"/>
    <col min="6147" max="6147" width="86.85546875" style="68" customWidth="1"/>
    <col min="6148" max="6148" width="43.85546875" style="68" customWidth="1"/>
    <col min="6149" max="6149" width="26.28515625" style="68" customWidth="1"/>
    <col min="6150" max="6150" width="32" style="68" customWidth="1"/>
    <col min="6151" max="6401" width="9.140625" style="68"/>
    <col min="6402" max="6402" width="26.7109375" style="68" customWidth="1"/>
    <col min="6403" max="6403" width="86.85546875" style="68" customWidth="1"/>
    <col min="6404" max="6404" width="43.85546875" style="68" customWidth="1"/>
    <col min="6405" max="6405" width="26.28515625" style="68" customWidth="1"/>
    <col min="6406" max="6406" width="32" style="68" customWidth="1"/>
    <col min="6407" max="6657" width="9.140625" style="68"/>
    <col min="6658" max="6658" width="26.7109375" style="68" customWidth="1"/>
    <col min="6659" max="6659" width="86.85546875" style="68" customWidth="1"/>
    <col min="6660" max="6660" width="43.85546875" style="68" customWidth="1"/>
    <col min="6661" max="6661" width="26.28515625" style="68" customWidth="1"/>
    <col min="6662" max="6662" width="32" style="68" customWidth="1"/>
    <col min="6663" max="6913" width="9.140625" style="68"/>
    <col min="6914" max="6914" width="26.7109375" style="68" customWidth="1"/>
    <col min="6915" max="6915" width="86.85546875" style="68" customWidth="1"/>
    <col min="6916" max="6916" width="43.85546875" style="68" customWidth="1"/>
    <col min="6917" max="6917" width="26.28515625" style="68" customWidth="1"/>
    <col min="6918" max="6918" width="32" style="68" customWidth="1"/>
    <col min="6919" max="7169" width="9.140625" style="68"/>
    <col min="7170" max="7170" width="26.7109375" style="68" customWidth="1"/>
    <col min="7171" max="7171" width="86.85546875" style="68" customWidth="1"/>
    <col min="7172" max="7172" width="43.85546875" style="68" customWidth="1"/>
    <col min="7173" max="7173" width="26.28515625" style="68" customWidth="1"/>
    <col min="7174" max="7174" width="32" style="68" customWidth="1"/>
    <col min="7175" max="7425" width="9.140625" style="68"/>
    <col min="7426" max="7426" width="26.7109375" style="68" customWidth="1"/>
    <col min="7427" max="7427" width="86.85546875" style="68" customWidth="1"/>
    <col min="7428" max="7428" width="43.85546875" style="68" customWidth="1"/>
    <col min="7429" max="7429" width="26.28515625" style="68" customWidth="1"/>
    <col min="7430" max="7430" width="32" style="68" customWidth="1"/>
    <col min="7431" max="7681" width="9.140625" style="68"/>
    <col min="7682" max="7682" width="26.7109375" style="68" customWidth="1"/>
    <col min="7683" max="7683" width="86.85546875" style="68" customWidth="1"/>
    <col min="7684" max="7684" width="43.85546875" style="68" customWidth="1"/>
    <col min="7685" max="7685" width="26.28515625" style="68" customWidth="1"/>
    <col min="7686" max="7686" width="32" style="68" customWidth="1"/>
    <col min="7687" max="7937" width="9.140625" style="68"/>
    <col min="7938" max="7938" width="26.7109375" style="68" customWidth="1"/>
    <col min="7939" max="7939" width="86.85546875" style="68" customWidth="1"/>
    <col min="7940" max="7940" width="43.85546875" style="68" customWidth="1"/>
    <col min="7941" max="7941" width="26.28515625" style="68" customWidth="1"/>
    <col min="7942" max="7942" width="32" style="68" customWidth="1"/>
    <col min="7943" max="8193" width="9.140625" style="68"/>
    <col min="8194" max="8194" width="26.7109375" style="68" customWidth="1"/>
    <col min="8195" max="8195" width="86.85546875" style="68" customWidth="1"/>
    <col min="8196" max="8196" width="43.85546875" style="68" customWidth="1"/>
    <col min="8197" max="8197" width="26.28515625" style="68" customWidth="1"/>
    <col min="8198" max="8198" width="32" style="68" customWidth="1"/>
    <col min="8199" max="8449" width="9.140625" style="68"/>
    <col min="8450" max="8450" width="26.7109375" style="68" customWidth="1"/>
    <col min="8451" max="8451" width="86.85546875" style="68" customWidth="1"/>
    <col min="8452" max="8452" width="43.85546875" style="68" customWidth="1"/>
    <col min="8453" max="8453" width="26.28515625" style="68" customWidth="1"/>
    <col min="8454" max="8454" width="32" style="68" customWidth="1"/>
    <col min="8455" max="8705" width="9.140625" style="68"/>
    <col min="8706" max="8706" width="26.7109375" style="68" customWidth="1"/>
    <col min="8707" max="8707" width="86.85546875" style="68" customWidth="1"/>
    <col min="8708" max="8708" width="43.85546875" style="68" customWidth="1"/>
    <col min="8709" max="8709" width="26.28515625" style="68" customWidth="1"/>
    <col min="8710" max="8710" width="32" style="68" customWidth="1"/>
    <col min="8711" max="8961" width="9.140625" style="68"/>
    <col min="8962" max="8962" width="26.7109375" style="68" customWidth="1"/>
    <col min="8963" max="8963" width="86.85546875" style="68" customWidth="1"/>
    <col min="8964" max="8964" width="43.85546875" style="68" customWidth="1"/>
    <col min="8965" max="8965" width="26.28515625" style="68" customWidth="1"/>
    <col min="8966" max="8966" width="32" style="68" customWidth="1"/>
    <col min="8967" max="9217" width="9.140625" style="68"/>
    <col min="9218" max="9218" width="26.7109375" style="68" customWidth="1"/>
    <col min="9219" max="9219" width="86.85546875" style="68" customWidth="1"/>
    <col min="9220" max="9220" width="43.85546875" style="68" customWidth="1"/>
    <col min="9221" max="9221" width="26.28515625" style="68" customWidth="1"/>
    <col min="9222" max="9222" width="32" style="68" customWidth="1"/>
    <col min="9223" max="9473" width="9.140625" style="68"/>
    <col min="9474" max="9474" width="26.7109375" style="68" customWidth="1"/>
    <col min="9475" max="9475" width="86.85546875" style="68" customWidth="1"/>
    <col min="9476" max="9476" width="43.85546875" style="68" customWidth="1"/>
    <col min="9477" max="9477" width="26.28515625" style="68" customWidth="1"/>
    <col min="9478" max="9478" width="32" style="68" customWidth="1"/>
    <col min="9479" max="9729" width="9.140625" style="68"/>
    <col min="9730" max="9730" width="26.7109375" style="68" customWidth="1"/>
    <col min="9731" max="9731" width="86.85546875" style="68" customWidth="1"/>
    <col min="9732" max="9732" width="43.85546875" style="68" customWidth="1"/>
    <col min="9733" max="9733" width="26.28515625" style="68" customWidth="1"/>
    <col min="9734" max="9734" width="32" style="68" customWidth="1"/>
    <col min="9735" max="9985" width="9.140625" style="68"/>
    <col min="9986" max="9986" width="26.7109375" style="68" customWidth="1"/>
    <col min="9987" max="9987" width="86.85546875" style="68" customWidth="1"/>
    <col min="9988" max="9988" width="43.85546875" style="68" customWidth="1"/>
    <col min="9989" max="9989" width="26.28515625" style="68" customWidth="1"/>
    <col min="9990" max="9990" width="32" style="68" customWidth="1"/>
    <col min="9991" max="10241" width="9.140625" style="68"/>
    <col min="10242" max="10242" width="26.7109375" style="68" customWidth="1"/>
    <col min="10243" max="10243" width="86.85546875" style="68" customWidth="1"/>
    <col min="10244" max="10244" width="43.85546875" style="68" customWidth="1"/>
    <col min="10245" max="10245" width="26.28515625" style="68" customWidth="1"/>
    <col min="10246" max="10246" width="32" style="68" customWidth="1"/>
    <col min="10247" max="10497" width="9.140625" style="68"/>
    <col min="10498" max="10498" width="26.7109375" style="68" customWidth="1"/>
    <col min="10499" max="10499" width="86.85546875" style="68" customWidth="1"/>
    <col min="10500" max="10500" width="43.85546875" style="68" customWidth="1"/>
    <col min="10501" max="10501" width="26.28515625" style="68" customWidth="1"/>
    <col min="10502" max="10502" width="32" style="68" customWidth="1"/>
    <col min="10503" max="10753" width="9.140625" style="68"/>
    <col min="10754" max="10754" width="26.7109375" style="68" customWidth="1"/>
    <col min="10755" max="10755" width="86.85546875" style="68" customWidth="1"/>
    <col min="10756" max="10756" width="43.85546875" style="68" customWidth="1"/>
    <col min="10757" max="10757" width="26.28515625" style="68" customWidth="1"/>
    <col min="10758" max="10758" width="32" style="68" customWidth="1"/>
    <col min="10759" max="11009" width="9.140625" style="68"/>
    <col min="11010" max="11010" width="26.7109375" style="68" customWidth="1"/>
    <col min="11011" max="11011" width="86.85546875" style="68" customWidth="1"/>
    <col min="11012" max="11012" width="43.85546875" style="68" customWidth="1"/>
    <col min="11013" max="11013" width="26.28515625" style="68" customWidth="1"/>
    <col min="11014" max="11014" width="32" style="68" customWidth="1"/>
    <col min="11015" max="11265" width="9.140625" style="68"/>
    <col min="11266" max="11266" width="26.7109375" style="68" customWidth="1"/>
    <col min="11267" max="11267" width="86.85546875" style="68" customWidth="1"/>
    <col min="11268" max="11268" width="43.85546875" style="68" customWidth="1"/>
    <col min="11269" max="11269" width="26.28515625" style="68" customWidth="1"/>
    <col min="11270" max="11270" width="32" style="68" customWidth="1"/>
    <col min="11271" max="11521" width="9.140625" style="68"/>
    <col min="11522" max="11522" width="26.7109375" style="68" customWidth="1"/>
    <col min="11523" max="11523" width="86.85546875" style="68" customWidth="1"/>
    <col min="11524" max="11524" width="43.85546875" style="68" customWidth="1"/>
    <col min="11525" max="11525" width="26.28515625" style="68" customWidth="1"/>
    <col min="11526" max="11526" width="32" style="68" customWidth="1"/>
    <col min="11527" max="11777" width="9.140625" style="68"/>
    <col min="11778" max="11778" width="26.7109375" style="68" customWidth="1"/>
    <col min="11779" max="11779" width="86.85546875" style="68" customWidth="1"/>
    <col min="11780" max="11780" width="43.85546875" style="68" customWidth="1"/>
    <col min="11781" max="11781" width="26.28515625" style="68" customWidth="1"/>
    <col min="11782" max="11782" width="32" style="68" customWidth="1"/>
    <col min="11783" max="12033" width="9.140625" style="68"/>
    <col min="12034" max="12034" width="26.7109375" style="68" customWidth="1"/>
    <col min="12035" max="12035" width="86.85546875" style="68" customWidth="1"/>
    <col min="12036" max="12036" width="43.85546875" style="68" customWidth="1"/>
    <col min="12037" max="12037" width="26.28515625" style="68" customWidth="1"/>
    <col min="12038" max="12038" width="32" style="68" customWidth="1"/>
    <col min="12039" max="12289" width="9.140625" style="68"/>
    <col min="12290" max="12290" width="26.7109375" style="68" customWidth="1"/>
    <col min="12291" max="12291" width="86.85546875" style="68" customWidth="1"/>
    <col min="12292" max="12292" width="43.85546875" style="68" customWidth="1"/>
    <col min="12293" max="12293" width="26.28515625" style="68" customWidth="1"/>
    <col min="12294" max="12294" width="32" style="68" customWidth="1"/>
    <col min="12295" max="12545" width="9.140625" style="68"/>
    <col min="12546" max="12546" width="26.7109375" style="68" customWidth="1"/>
    <col min="12547" max="12547" width="86.85546875" style="68" customWidth="1"/>
    <col min="12548" max="12548" width="43.85546875" style="68" customWidth="1"/>
    <col min="12549" max="12549" width="26.28515625" style="68" customWidth="1"/>
    <col min="12550" max="12550" width="32" style="68" customWidth="1"/>
    <col min="12551" max="12801" width="9.140625" style="68"/>
    <col min="12802" max="12802" width="26.7109375" style="68" customWidth="1"/>
    <col min="12803" max="12803" width="86.85546875" style="68" customWidth="1"/>
    <col min="12804" max="12804" width="43.85546875" style="68" customWidth="1"/>
    <col min="12805" max="12805" width="26.28515625" style="68" customWidth="1"/>
    <col min="12806" max="12806" width="32" style="68" customWidth="1"/>
    <col min="12807" max="13057" width="9.140625" style="68"/>
    <col min="13058" max="13058" width="26.7109375" style="68" customWidth="1"/>
    <col min="13059" max="13059" width="86.85546875" style="68" customWidth="1"/>
    <col min="13060" max="13060" width="43.85546875" style="68" customWidth="1"/>
    <col min="13061" max="13061" width="26.28515625" style="68" customWidth="1"/>
    <col min="13062" max="13062" width="32" style="68" customWidth="1"/>
    <col min="13063" max="13313" width="9.140625" style="68"/>
    <col min="13314" max="13314" width="26.7109375" style="68" customWidth="1"/>
    <col min="13315" max="13315" width="86.85546875" style="68" customWidth="1"/>
    <col min="13316" max="13316" width="43.85546875" style="68" customWidth="1"/>
    <col min="13317" max="13317" width="26.28515625" style="68" customWidth="1"/>
    <col min="13318" max="13318" width="32" style="68" customWidth="1"/>
    <col min="13319" max="13569" width="9.140625" style="68"/>
    <col min="13570" max="13570" width="26.7109375" style="68" customWidth="1"/>
    <col min="13571" max="13571" width="86.85546875" style="68" customWidth="1"/>
    <col min="13572" max="13572" width="43.85546875" style="68" customWidth="1"/>
    <col min="13573" max="13573" width="26.28515625" style="68" customWidth="1"/>
    <col min="13574" max="13574" width="32" style="68" customWidth="1"/>
    <col min="13575" max="13825" width="9.140625" style="68"/>
    <col min="13826" max="13826" width="26.7109375" style="68" customWidth="1"/>
    <col min="13827" max="13827" width="86.85546875" style="68" customWidth="1"/>
    <col min="13828" max="13828" width="43.85546875" style="68" customWidth="1"/>
    <col min="13829" max="13829" width="26.28515625" style="68" customWidth="1"/>
    <col min="13830" max="13830" width="32" style="68" customWidth="1"/>
    <col min="13831" max="14081" width="9.140625" style="68"/>
    <col min="14082" max="14082" width="26.7109375" style="68" customWidth="1"/>
    <col min="14083" max="14083" width="86.85546875" style="68" customWidth="1"/>
    <col min="14084" max="14084" width="43.85546875" style="68" customWidth="1"/>
    <col min="14085" max="14085" width="26.28515625" style="68" customWidth="1"/>
    <col min="14086" max="14086" width="32" style="68" customWidth="1"/>
    <col min="14087" max="14337" width="9.140625" style="68"/>
    <col min="14338" max="14338" width="26.7109375" style="68" customWidth="1"/>
    <col min="14339" max="14339" width="86.85546875" style="68" customWidth="1"/>
    <col min="14340" max="14340" width="43.85546875" style="68" customWidth="1"/>
    <col min="14341" max="14341" width="26.28515625" style="68" customWidth="1"/>
    <col min="14342" max="14342" width="32" style="68" customWidth="1"/>
    <col min="14343" max="14593" width="9.140625" style="68"/>
    <col min="14594" max="14594" width="26.7109375" style="68" customWidth="1"/>
    <col min="14595" max="14595" width="86.85546875" style="68" customWidth="1"/>
    <col min="14596" max="14596" width="43.85546875" style="68" customWidth="1"/>
    <col min="14597" max="14597" width="26.28515625" style="68" customWidth="1"/>
    <col min="14598" max="14598" width="32" style="68" customWidth="1"/>
    <col min="14599" max="14849" width="9.140625" style="68"/>
    <col min="14850" max="14850" width="26.7109375" style="68" customWidth="1"/>
    <col min="14851" max="14851" width="86.85546875" style="68" customWidth="1"/>
    <col min="14852" max="14852" width="43.85546875" style="68" customWidth="1"/>
    <col min="14853" max="14853" width="26.28515625" style="68" customWidth="1"/>
    <col min="14854" max="14854" width="32" style="68" customWidth="1"/>
    <col min="14855" max="15105" width="9.140625" style="68"/>
    <col min="15106" max="15106" width="26.7109375" style="68" customWidth="1"/>
    <col min="15107" max="15107" width="86.85546875" style="68" customWidth="1"/>
    <col min="15108" max="15108" width="43.85546875" style="68" customWidth="1"/>
    <col min="15109" max="15109" width="26.28515625" style="68" customWidth="1"/>
    <col min="15110" max="15110" width="32" style="68" customWidth="1"/>
    <col min="15111" max="15361" width="9.140625" style="68"/>
    <col min="15362" max="15362" width="26.7109375" style="68" customWidth="1"/>
    <col min="15363" max="15363" width="86.85546875" style="68" customWidth="1"/>
    <col min="15364" max="15364" width="43.85546875" style="68" customWidth="1"/>
    <col min="15365" max="15365" width="26.28515625" style="68" customWidth="1"/>
    <col min="15366" max="15366" width="32" style="68" customWidth="1"/>
    <col min="15367" max="15617" width="9.140625" style="68"/>
    <col min="15618" max="15618" width="26.7109375" style="68" customWidth="1"/>
    <col min="15619" max="15619" width="86.85546875" style="68" customWidth="1"/>
    <col min="15620" max="15620" width="43.85546875" style="68" customWidth="1"/>
    <col min="15621" max="15621" width="26.28515625" style="68" customWidth="1"/>
    <col min="15622" max="15622" width="32" style="68" customWidth="1"/>
    <col min="15623" max="15873" width="9.140625" style="68"/>
    <col min="15874" max="15874" width="26.7109375" style="68" customWidth="1"/>
    <col min="15875" max="15875" width="86.85546875" style="68" customWidth="1"/>
    <col min="15876" max="15876" width="43.85546875" style="68" customWidth="1"/>
    <col min="15877" max="15877" width="26.28515625" style="68" customWidth="1"/>
    <col min="15878" max="15878" width="32" style="68" customWidth="1"/>
    <col min="15879" max="16129" width="9.140625" style="68"/>
    <col min="16130" max="16130" width="26.7109375" style="68" customWidth="1"/>
    <col min="16131" max="16131" width="86.85546875" style="68" customWidth="1"/>
    <col min="16132" max="16132" width="43.85546875" style="68" customWidth="1"/>
    <col min="16133" max="16133" width="26.28515625" style="68" customWidth="1"/>
    <col min="16134" max="16134" width="32" style="68" customWidth="1"/>
    <col min="16135" max="16384" width="9.140625" style="68"/>
  </cols>
  <sheetData>
    <row r="1" spans="1:7" ht="52.5" customHeight="1" x14ac:dyDescent="0.2">
      <c r="A1" s="251" t="s">
        <v>43</v>
      </c>
      <c r="B1" s="251"/>
      <c r="C1" s="251"/>
      <c r="D1" s="251"/>
      <c r="E1" s="251"/>
      <c r="F1" s="251"/>
    </row>
    <row r="2" spans="1:7" s="71" customFormat="1" ht="37.5" x14ac:dyDescent="0.25">
      <c r="A2" s="70" t="s">
        <v>0</v>
      </c>
      <c r="B2" s="70" t="s">
        <v>1</v>
      </c>
      <c r="C2" s="70" t="s">
        <v>47</v>
      </c>
      <c r="D2" s="70" t="s">
        <v>15</v>
      </c>
      <c r="E2" s="70" t="s">
        <v>16</v>
      </c>
      <c r="F2" s="98" t="s">
        <v>17</v>
      </c>
      <c r="G2" s="100" t="s">
        <v>176</v>
      </c>
    </row>
    <row r="3" spans="1:7" s="71" customFormat="1" ht="18.75" x14ac:dyDescent="0.25">
      <c r="A3" s="70">
        <v>1</v>
      </c>
      <c r="B3" s="70">
        <v>2</v>
      </c>
      <c r="C3" s="70">
        <v>3</v>
      </c>
      <c r="D3" s="70">
        <v>4</v>
      </c>
      <c r="E3" s="70">
        <v>5</v>
      </c>
      <c r="F3" s="98">
        <v>6</v>
      </c>
      <c r="G3" s="99">
        <v>7</v>
      </c>
    </row>
    <row r="4" spans="1:7" s="72" customFormat="1" ht="75" customHeight="1" x14ac:dyDescent="0.25">
      <c r="A4" s="69">
        <v>1</v>
      </c>
      <c r="B4" s="50" t="s">
        <v>24</v>
      </c>
      <c r="C4" s="253" t="s">
        <v>171</v>
      </c>
      <c r="D4" s="50" t="s">
        <v>177</v>
      </c>
      <c r="E4" s="104">
        <v>0.3775</v>
      </c>
      <c r="F4" s="253" t="s">
        <v>172</v>
      </c>
      <c r="G4" s="77" t="s">
        <v>52</v>
      </c>
    </row>
    <row r="5" spans="1:7" s="72" customFormat="1" ht="76.5" x14ac:dyDescent="0.25">
      <c r="A5" s="69">
        <v>2</v>
      </c>
      <c r="B5" s="50" t="s">
        <v>25</v>
      </c>
      <c r="C5" s="253"/>
      <c r="D5" s="58" t="s">
        <v>178</v>
      </c>
      <c r="E5" s="95">
        <v>0.4657</v>
      </c>
      <c r="F5" s="253"/>
      <c r="G5" s="77" t="s">
        <v>52</v>
      </c>
    </row>
    <row r="6" spans="1:7" s="72" customFormat="1" ht="132.75" x14ac:dyDescent="0.25">
      <c r="A6" s="69">
        <v>3</v>
      </c>
      <c r="B6" s="50" t="s">
        <v>173</v>
      </c>
      <c r="C6" s="253"/>
      <c r="D6" s="50" t="s">
        <v>179</v>
      </c>
      <c r="E6" s="104">
        <v>0.73580000000000001</v>
      </c>
      <c r="F6" s="253"/>
      <c r="G6" s="77" t="s">
        <v>52</v>
      </c>
    </row>
    <row r="7" spans="1:7" s="72" customFormat="1" ht="76.5" x14ac:dyDescent="0.25">
      <c r="A7" s="69">
        <v>4</v>
      </c>
      <c r="B7" s="50" t="s">
        <v>26</v>
      </c>
      <c r="C7" s="253"/>
      <c r="D7" s="58" t="s">
        <v>180</v>
      </c>
      <c r="E7" s="104">
        <v>0.1918</v>
      </c>
      <c r="F7" s="253"/>
      <c r="G7" s="77" t="s">
        <v>53</v>
      </c>
    </row>
    <row r="8" spans="1:7" s="72" customFormat="1" ht="77.25" thickBot="1" x14ac:dyDescent="0.3">
      <c r="A8" s="69">
        <v>5</v>
      </c>
      <c r="B8" s="105" t="s">
        <v>174</v>
      </c>
      <c r="C8" s="254"/>
      <c r="D8" s="105" t="s">
        <v>181</v>
      </c>
      <c r="E8" s="78">
        <v>6.8640000000000007E-2</v>
      </c>
      <c r="F8" s="254"/>
      <c r="G8" s="79" t="s">
        <v>175</v>
      </c>
    </row>
    <row r="9" spans="1:7" ht="50.25" customHeight="1" x14ac:dyDescent="0.2">
      <c r="A9" s="252" t="s">
        <v>48</v>
      </c>
      <c r="B9" s="252"/>
      <c r="C9" s="252"/>
      <c r="D9" s="252"/>
      <c r="E9" s="252"/>
      <c r="F9" s="252"/>
      <c r="G9" s="252"/>
    </row>
  </sheetData>
  <mergeCells count="4">
    <mergeCell ref="A1:F1"/>
    <mergeCell ref="A9:G9"/>
    <mergeCell ref="C4:C8"/>
    <mergeCell ref="F4:F8"/>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8"/>
  <sheetViews>
    <sheetView topLeftCell="A266" zoomScale="70" zoomScaleNormal="70" workbookViewId="0">
      <selection sqref="A1:G278"/>
    </sheetView>
  </sheetViews>
  <sheetFormatPr defaultRowHeight="15" x14ac:dyDescent="0.25"/>
  <cols>
    <col min="1" max="1" width="26.7109375" customWidth="1"/>
    <col min="2" max="2" width="35.7109375" customWidth="1"/>
    <col min="3" max="3" width="26.28515625" customWidth="1"/>
    <col min="4" max="4" width="30" customWidth="1"/>
    <col min="5" max="5" width="20.42578125" customWidth="1"/>
    <col min="6" max="6" width="15.42578125" customWidth="1"/>
    <col min="7" max="7" width="18.5703125" customWidth="1"/>
  </cols>
  <sheetData>
    <row r="1" spans="1:7" ht="32.25" customHeight="1" x14ac:dyDescent="0.25">
      <c r="A1" s="255" t="s">
        <v>54</v>
      </c>
      <c r="B1" s="255"/>
      <c r="C1" s="255"/>
      <c r="D1" s="255"/>
      <c r="E1" s="255"/>
      <c r="F1" s="255"/>
      <c r="G1" s="255"/>
    </row>
    <row r="2" spans="1:7" ht="37.5" x14ac:dyDescent="0.25">
      <c r="A2" s="24" t="s">
        <v>66</v>
      </c>
      <c r="B2" s="94" t="s">
        <v>1</v>
      </c>
      <c r="C2" s="94" t="s">
        <v>67</v>
      </c>
      <c r="D2" s="93" t="s">
        <v>68</v>
      </c>
      <c r="E2" s="93" t="s">
        <v>69</v>
      </c>
      <c r="F2" s="93" t="s">
        <v>70</v>
      </c>
      <c r="G2" s="93" t="s">
        <v>170</v>
      </c>
    </row>
    <row r="3" spans="1:7" ht="15.75" x14ac:dyDescent="0.25">
      <c r="A3" s="94">
        <v>1</v>
      </c>
      <c r="B3" s="94">
        <v>2</v>
      </c>
      <c r="C3" s="94">
        <v>3</v>
      </c>
      <c r="D3" s="94">
        <v>4</v>
      </c>
      <c r="E3" s="94">
        <v>5</v>
      </c>
      <c r="F3" s="94">
        <v>6</v>
      </c>
      <c r="G3" s="94">
        <v>7</v>
      </c>
    </row>
    <row r="4" spans="1:7" ht="78.75" x14ac:dyDescent="0.25">
      <c r="A4" s="106" t="s">
        <v>71</v>
      </c>
      <c r="B4" s="101" t="s">
        <v>182</v>
      </c>
      <c r="C4" s="101" t="s">
        <v>183</v>
      </c>
      <c r="D4" s="102" t="s">
        <v>78</v>
      </c>
      <c r="E4" s="102" t="s">
        <v>184</v>
      </c>
      <c r="F4" s="107">
        <v>1.2</v>
      </c>
      <c r="G4" s="108" t="s">
        <v>9</v>
      </c>
    </row>
    <row r="5" spans="1:7" ht="78.75" x14ac:dyDescent="0.25">
      <c r="A5" s="106" t="s">
        <v>71</v>
      </c>
      <c r="B5" s="101" t="s">
        <v>182</v>
      </c>
      <c r="C5" s="101" t="s">
        <v>185</v>
      </c>
      <c r="D5" s="102" t="s">
        <v>80</v>
      </c>
      <c r="E5" s="102" t="s">
        <v>186</v>
      </c>
      <c r="F5" s="107">
        <v>0.89</v>
      </c>
      <c r="G5" s="108" t="s">
        <v>11</v>
      </c>
    </row>
    <row r="6" spans="1:7" ht="47.25" x14ac:dyDescent="0.25">
      <c r="A6" s="106" t="s">
        <v>71</v>
      </c>
      <c r="B6" s="101" t="s">
        <v>182</v>
      </c>
      <c r="C6" s="101" t="s">
        <v>187</v>
      </c>
      <c r="D6" s="102" t="s">
        <v>83</v>
      </c>
      <c r="E6" s="102" t="s">
        <v>186</v>
      </c>
      <c r="F6" s="107">
        <v>0.89</v>
      </c>
      <c r="G6" s="108" t="s">
        <v>11</v>
      </c>
    </row>
    <row r="7" spans="1:7" ht="78.75" x14ac:dyDescent="0.25">
      <c r="A7" s="106" t="s">
        <v>71</v>
      </c>
      <c r="B7" s="101" t="s">
        <v>182</v>
      </c>
      <c r="C7" s="101" t="s">
        <v>188</v>
      </c>
      <c r="D7" s="102" t="s">
        <v>85</v>
      </c>
      <c r="E7" s="102" t="s">
        <v>189</v>
      </c>
      <c r="F7" s="107">
        <v>0.04</v>
      </c>
      <c r="G7" s="108" t="s">
        <v>6</v>
      </c>
    </row>
    <row r="8" spans="1:7" ht="63" x14ac:dyDescent="0.25">
      <c r="A8" s="106" t="s">
        <v>71</v>
      </c>
      <c r="B8" s="101" t="s">
        <v>182</v>
      </c>
      <c r="C8" s="101" t="s">
        <v>190</v>
      </c>
      <c r="D8" s="102" t="s">
        <v>87</v>
      </c>
      <c r="E8" s="102" t="s">
        <v>191</v>
      </c>
      <c r="F8" s="103">
        <v>0</v>
      </c>
      <c r="G8" s="108" t="s">
        <v>9</v>
      </c>
    </row>
    <row r="9" spans="1:7" ht="31.5" x14ac:dyDescent="0.25">
      <c r="A9" s="106" t="s">
        <v>71</v>
      </c>
      <c r="B9" s="101" t="s">
        <v>182</v>
      </c>
      <c r="C9" s="101" t="s">
        <v>192</v>
      </c>
      <c r="D9" s="109" t="s">
        <v>90</v>
      </c>
      <c r="E9" s="102" t="s">
        <v>193</v>
      </c>
      <c r="F9" s="110" t="s">
        <v>194</v>
      </c>
      <c r="G9" s="110" t="s">
        <v>194</v>
      </c>
    </row>
    <row r="10" spans="1:7" ht="47.25" x14ac:dyDescent="0.25">
      <c r="A10" s="106" t="s">
        <v>71</v>
      </c>
      <c r="B10" s="101" t="s">
        <v>182</v>
      </c>
      <c r="C10" s="101" t="s">
        <v>195</v>
      </c>
      <c r="D10" s="102" t="s">
        <v>93</v>
      </c>
      <c r="E10" s="102" t="s">
        <v>196</v>
      </c>
      <c r="F10" s="111" t="s">
        <v>197</v>
      </c>
      <c r="G10" s="108" t="s">
        <v>9</v>
      </c>
    </row>
    <row r="11" spans="1:7" ht="63" x14ac:dyDescent="0.25">
      <c r="A11" s="106" t="s">
        <v>71</v>
      </c>
      <c r="B11" s="101" t="s">
        <v>182</v>
      </c>
      <c r="C11" s="101" t="s">
        <v>198</v>
      </c>
      <c r="D11" s="102" t="s">
        <v>95</v>
      </c>
      <c r="E11" s="102" t="s">
        <v>199</v>
      </c>
      <c r="F11" s="111" t="s">
        <v>200</v>
      </c>
      <c r="G11" s="108" t="s">
        <v>9</v>
      </c>
    </row>
    <row r="12" spans="1:7" ht="47.25" x14ac:dyDescent="0.25">
      <c r="A12" s="106" t="s">
        <v>71</v>
      </c>
      <c r="B12" s="101" t="s">
        <v>182</v>
      </c>
      <c r="C12" s="101" t="s">
        <v>201</v>
      </c>
      <c r="D12" s="102" t="s">
        <v>72</v>
      </c>
      <c r="E12" s="102" t="s">
        <v>202</v>
      </c>
      <c r="F12" s="111" t="s">
        <v>203</v>
      </c>
      <c r="G12" s="108" t="s">
        <v>8</v>
      </c>
    </row>
    <row r="13" spans="1:7" ht="31.5" x14ac:dyDescent="0.25">
      <c r="A13" s="106" t="s">
        <v>71</v>
      </c>
      <c r="B13" s="101" t="s">
        <v>182</v>
      </c>
      <c r="C13" s="101" t="s">
        <v>204</v>
      </c>
      <c r="D13" s="109" t="s">
        <v>98</v>
      </c>
      <c r="E13" s="102" t="s">
        <v>73</v>
      </c>
      <c r="F13" s="110" t="s">
        <v>74</v>
      </c>
      <c r="G13" s="110" t="s">
        <v>74</v>
      </c>
    </row>
    <row r="14" spans="1:7" ht="31.5" x14ac:dyDescent="0.25">
      <c r="A14" s="112" t="s">
        <v>71</v>
      </c>
      <c r="B14" s="113" t="s">
        <v>182</v>
      </c>
      <c r="C14" s="113" t="s">
        <v>75</v>
      </c>
      <c r="D14" s="114" t="s">
        <v>205</v>
      </c>
      <c r="E14" s="113" t="s">
        <v>206</v>
      </c>
      <c r="F14" s="115"/>
      <c r="G14" s="116" t="s">
        <v>207</v>
      </c>
    </row>
    <row r="15" spans="1:7" ht="78.75" x14ac:dyDescent="0.25">
      <c r="A15" s="117" t="s">
        <v>76</v>
      </c>
      <c r="B15" s="118" t="s">
        <v>174</v>
      </c>
      <c r="C15" s="119" t="s">
        <v>77</v>
      </c>
      <c r="D15" s="102" t="s">
        <v>78</v>
      </c>
      <c r="E15" s="101" t="s">
        <v>208</v>
      </c>
      <c r="F15" s="120">
        <v>100</v>
      </c>
      <c r="G15" s="121" t="s">
        <v>9</v>
      </c>
    </row>
    <row r="16" spans="1:7" ht="78.75" x14ac:dyDescent="0.25">
      <c r="A16" s="117" t="s">
        <v>76</v>
      </c>
      <c r="B16" s="118" t="s">
        <v>174</v>
      </c>
      <c r="C16" s="119" t="s">
        <v>79</v>
      </c>
      <c r="D16" s="102" t="s">
        <v>80</v>
      </c>
      <c r="E16" s="101" t="s">
        <v>102</v>
      </c>
      <c r="F16" s="120">
        <v>100</v>
      </c>
      <c r="G16" s="121" t="s">
        <v>9</v>
      </c>
    </row>
    <row r="17" spans="1:7" ht="47.25" x14ac:dyDescent="0.25">
      <c r="A17" s="117" t="s">
        <v>76</v>
      </c>
      <c r="B17" s="118" t="s">
        <v>174</v>
      </c>
      <c r="C17" s="119" t="s">
        <v>82</v>
      </c>
      <c r="D17" s="102" t="s">
        <v>83</v>
      </c>
      <c r="E17" s="101" t="s">
        <v>102</v>
      </c>
      <c r="F17" s="120">
        <v>100</v>
      </c>
      <c r="G17" s="121" t="s">
        <v>9</v>
      </c>
    </row>
    <row r="18" spans="1:7" ht="78.75" x14ac:dyDescent="0.25">
      <c r="A18" s="117" t="s">
        <v>76</v>
      </c>
      <c r="B18" s="118" t="s">
        <v>174</v>
      </c>
      <c r="C18" s="119" t="s">
        <v>84</v>
      </c>
      <c r="D18" s="102" t="s">
        <v>85</v>
      </c>
      <c r="E18" s="101" t="s">
        <v>209</v>
      </c>
      <c r="F18" s="120">
        <v>0</v>
      </c>
      <c r="G18" s="121" t="s">
        <v>9</v>
      </c>
    </row>
    <row r="19" spans="1:7" ht="63" x14ac:dyDescent="0.25">
      <c r="A19" s="117" t="s">
        <v>76</v>
      </c>
      <c r="B19" s="118" t="s">
        <v>174</v>
      </c>
      <c r="C19" s="119" t="s">
        <v>86</v>
      </c>
      <c r="D19" s="102" t="s">
        <v>87</v>
      </c>
      <c r="E19" s="101" t="s">
        <v>210</v>
      </c>
      <c r="F19" s="120">
        <v>0</v>
      </c>
      <c r="G19" s="121" t="s">
        <v>9</v>
      </c>
    </row>
    <row r="20" spans="1:7" ht="31.5" x14ac:dyDescent="0.25">
      <c r="A20" s="117" t="s">
        <v>76</v>
      </c>
      <c r="B20" s="118" t="s">
        <v>174</v>
      </c>
      <c r="C20" s="122" t="s">
        <v>89</v>
      </c>
      <c r="D20" s="109" t="s">
        <v>90</v>
      </c>
      <c r="E20" s="121" t="s">
        <v>128</v>
      </c>
      <c r="F20" s="120">
        <v>25</v>
      </c>
      <c r="G20" s="94">
        <v>25</v>
      </c>
    </row>
    <row r="21" spans="1:7" ht="47.25" x14ac:dyDescent="0.25">
      <c r="A21" s="117" t="s">
        <v>76</v>
      </c>
      <c r="B21" s="118" t="s">
        <v>174</v>
      </c>
      <c r="C21" s="119" t="s">
        <v>92</v>
      </c>
      <c r="D21" s="102" t="s">
        <v>93</v>
      </c>
      <c r="E21" s="102" t="s">
        <v>211</v>
      </c>
      <c r="F21" s="120">
        <v>11</v>
      </c>
      <c r="G21" s="121" t="s">
        <v>8</v>
      </c>
    </row>
    <row r="22" spans="1:7" ht="63" x14ac:dyDescent="0.25">
      <c r="A22" s="117" t="s">
        <v>76</v>
      </c>
      <c r="B22" s="118" t="s">
        <v>174</v>
      </c>
      <c r="C22" s="119" t="s">
        <v>94</v>
      </c>
      <c r="D22" s="102" t="s">
        <v>95</v>
      </c>
      <c r="E22" s="101" t="s">
        <v>212</v>
      </c>
      <c r="F22" s="120">
        <v>0</v>
      </c>
      <c r="G22" s="121" t="s">
        <v>9</v>
      </c>
    </row>
    <row r="23" spans="1:7" ht="47.25" x14ac:dyDescent="0.25">
      <c r="A23" s="117" t="s">
        <v>76</v>
      </c>
      <c r="B23" s="118" t="s">
        <v>174</v>
      </c>
      <c r="C23" s="119" t="s">
        <v>96</v>
      </c>
      <c r="D23" s="102" t="s">
        <v>72</v>
      </c>
      <c r="E23" s="102" t="s">
        <v>213</v>
      </c>
      <c r="F23" s="120">
        <v>779</v>
      </c>
      <c r="G23" s="121" t="s">
        <v>11</v>
      </c>
    </row>
    <row r="24" spans="1:7" ht="31.5" x14ac:dyDescent="0.25">
      <c r="A24" s="117" t="s">
        <v>76</v>
      </c>
      <c r="B24" s="118" t="s">
        <v>174</v>
      </c>
      <c r="C24" s="122" t="s">
        <v>97</v>
      </c>
      <c r="D24" s="109" t="s">
        <v>98</v>
      </c>
      <c r="E24" s="121" t="s">
        <v>103</v>
      </c>
      <c r="F24" s="120">
        <v>10</v>
      </c>
      <c r="G24" s="94">
        <v>10</v>
      </c>
    </row>
    <row r="25" spans="1:7" ht="31.5" x14ac:dyDescent="0.25">
      <c r="A25" s="123" t="s">
        <v>76</v>
      </c>
      <c r="B25" s="124" t="s">
        <v>174</v>
      </c>
      <c r="C25" s="113" t="s">
        <v>75</v>
      </c>
      <c r="D25" s="114" t="s">
        <v>205</v>
      </c>
      <c r="E25" s="114" t="s">
        <v>214</v>
      </c>
      <c r="F25" s="125">
        <v>35</v>
      </c>
      <c r="G25" s="114">
        <v>35</v>
      </c>
    </row>
    <row r="26" spans="1:7" ht="78.75" x14ac:dyDescent="0.25">
      <c r="A26" s="106" t="s">
        <v>100</v>
      </c>
      <c r="B26" s="101" t="s">
        <v>24</v>
      </c>
      <c r="C26" s="101" t="s">
        <v>215</v>
      </c>
      <c r="D26" s="102" t="s">
        <v>78</v>
      </c>
      <c r="E26" s="102" t="s">
        <v>216</v>
      </c>
      <c r="F26" s="107">
        <v>1</v>
      </c>
      <c r="G26" s="121" t="s">
        <v>9</v>
      </c>
    </row>
    <row r="27" spans="1:7" ht="78.75" x14ac:dyDescent="0.25">
      <c r="A27" s="106" t="s">
        <v>100</v>
      </c>
      <c r="B27" s="101" t="s">
        <v>24</v>
      </c>
      <c r="C27" s="101" t="s">
        <v>217</v>
      </c>
      <c r="D27" s="102" t="s">
        <v>80</v>
      </c>
      <c r="E27" s="102" t="s">
        <v>122</v>
      </c>
      <c r="F27" s="107">
        <v>0.8</v>
      </c>
      <c r="G27" s="108" t="s">
        <v>218</v>
      </c>
    </row>
    <row r="28" spans="1:7" ht="47.25" x14ac:dyDescent="0.25">
      <c r="A28" s="106" t="s">
        <v>100</v>
      </c>
      <c r="B28" s="108" t="s">
        <v>24</v>
      </c>
      <c r="C28" s="101" t="s">
        <v>219</v>
      </c>
      <c r="D28" s="102" t="s">
        <v>83</v>
      </c>
      <c r="E28" s="102" t="s">
        <v>108</v>
      </c>
      <c r="F28" s="107">
        <v>1</v>
      </c>
      <c r="G28" s="108" t="s">
        <v>220</v>
      </c>
    </row>
    <row r="29" spans="1:7" ht="78.75" x14ac:dyDescent="0.25">
      <c r="A29" s="106" t="s">
        <v>100</v>
      </c>
      <c r="B29" s="108" t="s">
        <v>24</v>
      </c>
      <c r="C29" s="101" t="s">
        <v>221</v>
      </c>
      <c r="D29" s="102" t="s">
        <v>85</v>
      </c>
      <c r="E29" s="102" t="s">
        <v>152</v>
      </c>
      <c r="F29" s="107">
        <v>0</v>
      </c>
      <c r="G29" s="108" t="s">
        <v>220</v>
      </c>
    </row>
    <row r="30" spans="1:7" ht="63" x14ac:dyDescent="0.25">
      <c r="A30" s="106" t="s">
        <v>100</v>
      </c>
      <c r="B30" s="108" t="s">
        <v>24</v>
      </c>
      <c r="C30" s="101" t="s">
        <v>222</v>
      </c>
      <c r="D30" s="102" t="s">
        <v>87</v>
      </c>
      <c r="E30" s="102" t="s">
        <v>223</v>
      </c>
      <c r="F30" s="107">
        <v>0.6</v>
      </c>
      <c r="G30" s="108" t="s">
        <v>224</v>
      </c>
    </row>
    <row r="31" spans="1:7" ht="31.5" x14ac:dyDescent="0.25">
      <c r="A31" s="106" t="s">
        <v>100</v>
      </c>
      <c r="B31" s="108" t="s">
        <v>24</v>
      </c>
      <c r="C31" s="101" t="s">
        <v>225</v>
      </c>
      <c r="D31" s="109" t="s">
        <v>90</v>
      </c>
      <c r="E31" s="102" t="s">
        <v>226</v>
      </c>
      <c r="F31" s="126">
        <v>20</v>
      </c>
      <c r="G31" s="126">
        <v>20</v>
      </c>
    </row>
    <row r="32" spans="1:7" ht="47.25" x14ac:dyDescent="0.25">
      <c r="A32" s="106" t="s">
        <v>100</v>
      </c>
      <c r="B32" s="108" t="s">
        <v>24</v>
      </c>
      <c r="C32" s="101" t="s">
        <v>227</v>
      </c>
      <c r="D32" s="102" t="s">
        <v>93</v>
      </c>
      <c r="E32" s="102" t="s">
        <v>228</v>
      </c>
      <c r="F32" s="103">
        <v>0.13200000000000001</v>
      </c>
      <c r="G32" s="127" t="s">
        <v>224</v>
      </c>
    </row>
    <row r="33" spans="1:7" ht="63" x14ac:dyDescent="0.25">
      <c r="A33" s="106" t="s">
        <v>100</v>
      </c>
      <c r="B33" s="108" t="s">
        <v>24</v>
      </c>
      <c r="C33" s="101" t="s">
        <v>229</v>
      </c>
      <c r="D33" s="102" t="s">
        <v>95</v>
      </c>
      <c r="E33" s="102" t="s">
        <v>230</v>
      </c>
      <c r="F33" s="107">
        <v>0.03</v>
      </c>
      <c r="G33" s="127" t="s">
        <v>220</v>
      </c>
    </row>
    <row r="34" spans="1:7" ht="47.25" x14ac:dyDescent="0.25">
      <c r="A34" s="106" t="s">
        <v>100</v>
      </c>
      <c r="B34" s="108" t="s">
        <v>24</v>
      </c>
      <c r="C34" s="101" t="s">
        <v>231</v>
      </c>
      <c r="D34" s="102" t="s">
        <v>72</v>
      </c>
      <c r="E34" s="102" t="s">
        <v>232</v>
      </c>
      <c r="F34" s="103">
        <v>5.7169999999999996</v>
      </c>
      <c r="G34" s="127" t="s">
        <v>218</v>
      </c>
    </row>
    <row r="35" spans="1:7" ht="31.5" x14ac:dyDescent="0.25">
      <c r="A35" s="106" t="s">
        <v>100</v>
      </c>
      <c r="B35" s="108" t="s">
        <v>24</v>
      </c>
      <c r="C35" s="101" t="s">
        <v>233</v>
      </c>
      <c r="D35" s="109" t="s">
        <v>98</v>
      </c>
      <c r="E35" s="102" t="s">
        <v>103</v>
      </c>
      <c r="F35" s="126">
        <v>10</v>
      </c>
      <c r="G35" s="126">
        <v>10</v>
      </c>
    </row>
    <row r="36" spans="1:7" ht="31.5" x14ac:dyDescent="0.25">
      <c r="A36" s="112" t="s">
        <v>100</v>
      </c>
      <c r="B36" s="114" t="s">
        <v>24</v>
      </c>
      <c r="C36" s="113" t="s">
        <v>234</v>
      </c>
      <c r="D36" s="114" t="s">
        <v>205</v>
      </c>
      <c r="E36" s="113" t="s">
        <v>235</v>
      </c>
      <c r="F36" s="128"/>
      <c r="G36" s="128">
        <v>30</v>
      </c>
    </row>
    <row r="37" spans="1:7" ht="78.75" x14ac:dyDescent="0.25">
      <c r="A37" s="129" t="s">
        <v>105</v>
      </c>
      <c r="B37" s="101" t="s">
        <v>173</v>
      </c>
      <c r="C37" s="101" t="s">
        <v>106</v>
      </c>
      <c r="D37" s="102" t="s">
        <v>78</v>
      </c>
      <c r="E37" s="102" t="s">
        <v>236</v>
      </c>
      <c r="F37" s="102">
        <f>30/30*100</f>
        <v>100</v>
      </c>
      <c r="G37" s="108" t="s">
        <v>9</v>
      </c>
    </row>
    <row r="38" spans="1:7" ht="78.75" x14ac:dyDescent="0.25">
      <c r="A38" s="129" t="s">
        <v>105</v>
      </c>
      <c r="B38" s="101" t="s">
        <v>173</v>
      </c>
      <c r="C38" s="101" t="s">
        <v>107</v>
      </c>
      <c r="D38" s="102" t="s">
        <v>80</v>
      </c>
      <c r="E38" s="102" t="s">
        <v>101</v>
      </c>
      <c r="F38" s="102">
        <f>4/4*100</f>
        <v>100</v>
      </c>
      <c r="G38" s="108" t="s">
        <v>9</v>
      </c>
    </row>
    <row r="39" spans="1:7" ht="63" x14ac:dyDescent="0.25">
      <c r="A39" s="129" t="s">
        <v>105</v>
      </c>
      <c r="B39" s="101" t="s">
        <v>173</v>
      </c>
      <c r="C39" s="101" t="s">
        <v>109</v>
      </c>
      <c r="D39" s="102" t="s">
        <v>83</v>
      </c>
      <c r="E39" s="102" t="s">
        <v>108</v>
      </c>
      <c r="F39" s="102">
        <f>6/6*100</f>
        <v>100</v>
      </c>
      <c r="G39" s="108" t="s">
        <v>9</v>
      </c>
    </row>
    <row r="40" spans="1:7" ht="78.75" x14ac:dyDescent="0.25">
      <c r="A40" s="129" t="s">
        <v>105</v>
      </c>
      <c r="B40" s="101" t="s">
        <v>173</v>
      </c>
      <c r="C40" s="101" t="s">
        <v>110</v>
      </c>
      <c r="D40" s="102" t="s">
        <v>85</v>
      </c>
      <c r="E40" s="102" t="s">
        <v>237</v>
      </c>
      <c r="F40" s="102">
        <f>1/40*100</f>
        <v>2.5</v>
      </c>
      <c r="G40" s="108" t="s">
        <v>9</v>
      </c>
    </row>
    <row r="41" spans="1:7" ht="63" x14ac:dyDescent="0.25">
      <c r="A41" s="129" t="s">
        <v>105</v>
      </c>
      <c r="B41" s="101" t="s">
        <v>173</v>
      </c>
      <c r="C41" s="101" t="s">
        <v>111</v>
      </c>
      <c r="D41" s="102" t="s">
        <v>87</v>
      </c>
      <c r="E41" s="102" t="s">
        <v>142</v>
      </c>
      <c r="F41" s="130">
        <f>3/4*100</f>
        <v>75</v>
      </c>
      <c r="G41" s="108" t="s">
        <v>8</v>
      </c>
    </row>
    <row r="42" spans="1:7" ht="63" x14ac:dyDescent="0.25">
      <c r="A42" s="129" t="s">
        <v>105</v>
      </c>
      <c r="B42" s="101" t="s">
        <v>173</v>
      </c>
      <c r="C42" s="131" t="s">
        <v>112</v>
      </c>
      <c r="D42" s="109" t="s">
        <v>90</v>
      </c>
      <c r="E42" s="108" t="s">
        <v>91</v>
      </c>
      <c r="F42" s="108">
        <f>5+5+5+5+2</f>
        <v>22</v>
      </c>
      <c r="G42" s="132">
        <v>22</v>
      </c>
    </row>
    <row r="43" spans="1:7" ht="47.25" x14ac:dyDescent="0.25">
      <c r="A43" s="129" t="s">
        <v>105</v>
      </c>
      <c r="B43" s="101" t="s">
        <v>173</v>
      </c>
      <c r="C43" s="101" t="s">
        <v>113</v>
      </c>
      <c r="D43" s="102" t="s">
        <v>93</v>
      </c>
      <c r="E43" s="102" t="s">
        <v>238</v>
      </c>
      <c r="F43" s="130">
        <f>1527.1/2340.5*100</f>
        <v>65.24674214911343</v>
      </c>
      <c r="G43" s="108" t="s">
        <v>9</v>
      </c>
    </row>
    <row r="44" spans="1:7" ht="63" x14ac:dyDescent="0.25">
      <c r="A44" s="129" t="s">
        <v>105</v>
      </c>
      <c r="B44" s="101" t="s">
        <v>173</v>
      </c>
      <c r="C44" s="101" t="s">
        <v>114</v>
      </c>
      <c r="D44" s="102" t="s">
        <v>95</v>
      </c>
      <c r="E44" s="102" t="s">
        <v>239</v>
      </c>
      <c r="F44" s="133">
        <f>159.1/14306.6*100</f>
        <v>1.1120741475962144</v>
      </c>
      <c r="G44" s="108" t="s">
        <v>9</v>
      </c>
    </row>
    <row r="45" spans="1:7" ht="63" x14ac:dyDescent="0.25">
      <c r="A45" s="129" t="s">
        <v>105</v>
      </c>
      <c r="B45" s="101" t="s">
        <v>173</v>
      </c>
      <c r="C45" s="101" t="s">
        <v>115</v>
      </c>
      <c r="D45" s="102" t="s">
        <v>72</v>
      </c>
      <c r="E45" s="102" t="s">
        <v>240</v>
      </c>
      <c r="F45" s="130">
        <f>2340.5/1201.1*100</f>
        <v>194.86304221130632</v>
      </c>
      <c r="G45" s="108" t="s">
        <v>11</v>
      </c>
    </row>
    <row r="46" spans="1:7" ht="31.5" x14ac:dyDescent="0.25">
      <c r="A46" s="129" t="s">
        <v>105</v>
      </c>
      <c r="B46" s="101" t="s">
        <v>173</v>
      </c>
      <c r="C46" s="101" t="s">
        <v>204</v>
      </c>
      <c r="D46" s="109" t="s">
        <v>98</v>
      </c>
      <c r="E46" s="108" t="s">
        <v>120</v>
      </c>
      <c r="F46" s="108">
        <f>5+5+3</f>
        <v>13</v>
      </c>
      <c r="G46" s="132">
        <v>13</v>
      </c>
    </row>
    <row r="47" spans="1:7" ht="31.5" x14ac:dyDescent="0.25">
      <c r="A47" s="134" t="s">
        <v>105</v>
      </c>
      <c r="B47" s="113" t="s">
        <v>173</v>
      </c>
      <c r="C47" s="113" t="s">
        <v>75</v>
      </c>
      <c r="D47" s="114" t="s">
        <v>205</v>
      </c>
      <c r="E47" s="114" t="s">
        <v>241</v>
      </c>
      <c r="F47" s="114"/>
      <c r="G47" s="114">
        <v>35</v>
      </c>
    </row>
    <row r="48" spans="1:7" ht="78.75" x14ac:dyDescent="0.25">
      <c r="A48" s="111" t="s">
        <v>118</v>
      </c>
      <c r="B48" s="101" t="s">
        <v>21</v>
      </c>
      <c r="C48" s="101" t="s">
        <v>106</v>
      </c>
      <c r="D48" s="102" t="s">
        <v>78</v>
      </c>
      <c r="E48" s="101" t="s">
        <v>242</v>
      </c>
      <c r="F48" s="135">
        <f>(14/14)*100</f>
        <v>100</v>
      </c>
      <c r="G48" s="101" t="s">
        <v>9</v>
      </c>
    </row>
    <row r="49" spans="1:7" ht="78.75" x14ac:dyDescent="0.25">
      <c r="A49" s="111" t="s">
        <v>118</v>
      </c>
      <c r="B49" s="101" t="s">
        <v>21</v>
      </c>
      <c r="C49" s="101" t="s">
        <v>107</v>
      </c>
      <c r="D49" s="102" t="s">
        <v>80</v>
      </c>
      <c r="E49" s="101" t="s">
        <v>243</v>
      </c>
      <c r="F49" s="135">
        <f>(3/3)*100</f>
        <v>100</v>
      </c>
      <c r="G49" s="101" t="s">
        <v>9</v>
      </c>
    </row>
    <row r="50" spans="1:7" ht="63" x14ac:dyDescent="0.25">
      <c r="A50" s="111" t="s">
        <v>118</v>
      </c>
      <c r="B50" s="101" t="s">
        <v>21</v>
      </c>
      <c r="C50" s="101" t="s">
        <v>109</v>
      </c>
      <c r="D50" s="102" t="s">
        <v>83</v>
      </c>
      <c r="E50" s="101" t="s">
        <v>244</v>
      </c>
      <c r="F50" s="136">
        <f>(2/2)*100</f>
        <v>100</v>
      </c>
      <c r="G50" s="101" t="s">
        <v>9</v>
      </c>
    </row>
    <row r="51" spans="1:7" ht="78.75" x14ac:dyDescent="0.25">
      <c r="A51" s="111" t="s">
        <v>118</v>
      </c>
      <c r="B51" s="101" t="s">
        <v>21</v>
      </c>
      <c r="C51" s="101" t="s">
        <v>110</v>
      </c>
      <c r="D51" s="102" t="s">
        <v>85</v>
      </c>
      <c r="E51" s="101" t="s">
        <v>245</v>
      </c>
      <c r="F51" s="135">
        <f>(0/17)*100</f>
        <v>0</v>
      </c>
      <c r="G51" s="101" t="s">
        <v>9</v>
      </c>
    </row>
    <row r="52" spans="1:7" ht="63" x14ac:dyDescent="0.25">
      <c r="A52" s="111" t="s">
        <v>118</v>
      </c>
      <c r="B52" s="101" t="s">
        <v>21</v>
      </c>
      <c r="C52" s="101" t="s">
        <v>111</v>
      </c>
      <c r="D52" s="102" t="s">
        <v>87</v>
      </c>
      <c r="E52" s="101" t="s">
        <v>246</v>
      </c>
      <c r="F52" s="135">
        <f>(0/3)*100</f>
        <v>0</v>
      </c>
      <c r="G52" s="101" t="s">
        <v>9</v>
      </c>
    </row>
    <row r="53" spans="1:7" ht="63" x14ac:dyDescent="0.25">
      <c r="A53" s="111" t="s">
        <v>118</v>
      </c>
      <c r="B53" s="101" t="s">
        <v>21</v>
      </c>
      <c r="C53" s="93" t="s">
        <v>112</v>
      </c>
      <c r="D53" s="109" t="s">
        <v>90</v>
      </c>
      <c r="E53" s="93" t="s">
        <v>128</v>
      </c>
      <c r="F53" s="101">
        <v>25</v>
      </c>
      <c r="G53" s="93">
        <v>25</v>
      </c>
    </row>
    <row r="54" spans="1:7" ht="47.25" x14ac:dyDescent="0.25">
      <c r="A54" s="111" t="s">
        <v>118</v>
      </c>
      <c r="B54" s="101" t="s">
        <v>21</v>
      </c>
      <c r="C54" s="101" t="s">
        <v>113</v>
      </c>
      <c r="D54" s="102" t="s">
        <v>93</v>
      </c>
      <c r="E54" s="101" t="s">
        <v>247</v>
      </c>
      <c r="F54" s="130">
        <f>(202/628.8)*100</f>
        <v>32.12468193384224</v>
      </c>
      <c r="G54" s="101" t="s">
        <v>9</v>
      </c>
    </row>
    <row r="55" spans="1:7" ht="63" x14ac:dyDescent="0.25">
      <c r="A55" s="111" t="s">
        <v>118</v>
      </c>
      <c r="B55" s="101" t="s">
        <v>21</v>
      </c>
      <c r="C55" s="101" t="s">
        <v>114</v>
      </c>
      <c r="D55" s="102" t="s">
        <v>95</v>
      </c>
      <c r="E55" s="101" t="s">
        <v>248</v>
      </c>
      <c r="F55" s="130">
        <f>(0/628.8)*100</f>
        <v>0</v>
      </c>
      <c r="G55" s="101" t="s">
        <v>9</v>
      </c>
    </row>
    <row r="56" spans="1:7" ht="63" x14ac:dyDescent="0.25">
      <c r="A56" s="111" t="s">
        <v>118</v>
      </c>
      <c r="B56" s="101" t="s">
        <v>21</v>
      </c>
      <c r="C56" s="101" t="s">
        <v>115</v>
      </c>
      <c r="D56" s="102" t="s">
        <v>72</v>
      </c>
      <c r="E56" s="101" t="s">
        <v>249</v>
      </c>
      <c r="F56" s="130">
        <f>(628.8/978.5)*100</f>
        <v>64.261624936126722</v>
      </c>
      <c r="G56" s="101" t="s">
        <v>8</v>
      </c>
    </row>
    <row r="57" spans="1:7" ht="31.5" x14ac:dyDescent="0.25">
      <c r="A57" s="111" t="s">
        <v>118</v>
      </c>
      <c r="B57" s="101" t="s">
        <v>21</v>
      </c>
      <c r="C57" s="101" t="s">
        <v>204</v>
      </c>
      <c r="D57" s="109" t="s">
        <v>98</v>
      </c>
      <c r="E57" s="93" t="s">
        <v>73</v>
      </c>
      <c r="F57" s="101">
        <v>12</v>
      </c>
      <c r="G57" s="93">
        <v>12</v>
      </c>
    </row>
    <row r="58" spans="1:7" ht="31.5" x14ac:dyDescent="0.25">
      <c r="A58" s="116" t="s">
        <v>118</v>
      </c>
      <c r="B58" s="113" t="s">
        <v>21</v>
      </c>
      <c r="C58" s="113" t="s">
        <v>75</v>
      </c>
      <c r="D58" s="114" t="s">
        <v>205</v>
      </c>
      <c r="E58" s="113" t="s">
        <v>250</v>
      </c>
      <c r="F58" s="115"/>
      <c r="G58" s="137">
        <v>37</v>
      </c>
    </row>
    <row r="59" spans="1:7" ht="78.75" x14ac:dyDescent="0.25">
      <c r="A59" s="111" t="s">
        <v>121</v>
      </c>
      <c r="B59" s="101" t="s">
        <v>22</v>
      </c>
      <c r="C59" s="101" t="s">
        <v>106</v>
      </c>
      <c r="D59" s="102" t="s">
        <v>78</v>
      </c>
      <c r="E59" s="101" t="s">
        <v>251</v>
      </c>
      <c r="F59" s="101">
        <v>85</v>
      </c>
      <c r="G59" s="101" t="s">
        <v>6</v>
      </c>
    </row>
    <row r="60" spans="1:7" ht="78.75" x14ac:dyDescent="0.25">
      <c r="A60" s="111" t="s">
        <v>121</v>
      </c>
      <c r="B60" s="101" t="s">
        <v>22</v>
      </c>
      <c r="C60" s="101" t="s">
        <v>107</v>
      </c>
      <c r="D60" s="102" t="s">
        <v>80</v>
      </c>
      <c r="E60" s="101" t="s">
        <v>153</v>
      </c>
      <c r="F60" s="101">
        <v>50</v>
      </c>
      <c r="G60" s="101" t="s">
        <v>8</v>
      </c>
    </row>
    <row r="61" spans="1:7" ht="63" x14ac:dyDescent="0.25">
      <c r="A61" s="111" t="s">
        <v>121</v>
      </c>
      <c r="B61" s="101" t="s">
        <v>22</v>
      </c>
      <c r="C61" s="101" t="s">
        <v>109</v>
      </c>
      <c r="D61" s="102" t="s">
        <v>83</v>
      </c>
      <c r="E61" s="101" t="s">
        <v>102</v>
      </c>
      <c r="F61" s="101">
        <v>100</v>
      </c>
      <c r="G61" s="101" t="s">
        <v>9</v>
      </c>
    </row>
    <row r="62" spans="1:7" ht="78.75" x14ac:dyDescent="0.25">
      <c r="A62" s="111" t="s">
        <v>121</v>
      </c>
      <c r="B62" s="101" t="s">
        <v>22</v>
      </c>
      <c r="C62" s="101" t="s">
        <v>110</v>
      </c>
      <c r="D62" s="102" t="s">
        <v>85</v>
      </c>
      <c r="E62" s="101" t="s">
        <v>210</v>
      </c>
      <c r="F62" s="101">
        <v>0</v>
      </c>
      <c r="G62" s="101" t="s">
        <v>9</v>
      </c>
    </row>
    <row r="63" spans="1:7" ht="63" x14ac:dyDescent="0.25">
      <c r="A63" s="111" t="s">
        <v>121</v>
      </c>
      <c r="B63" s="101" t="s">
        <v>22</v>
      </c>
      <c r="C63" s="101" t="s">
        <v>111</v>
      </c>
      <c r="D63" s="102" t="s">
        <v>87</v>
      </c>
      <c r="E63" s="101" t="s">
        <v>123</v>
      </c>
      <c r="F63" s="101">
        <v>0</v>
      </c>
      <c r="G63" s="101" t="s">
        <v>9</v>
      </c>
    </row>
    <row r="64" spans="1:7" ht="63" x14ac:dyDescent="0.25">
      <c r="A64" s="111" t="s">
        <v>121</v>
      </c>
      <c r="B64" s="101" t="s">
        <v>22</v>
      </c>
      <c r="C64" s="131" t="s">
        <v>112</v>
      </c>
      <c r="D64" s="109" t="s">
        <v>90</v>
      </c>
      <c r="E64" s="101" t="s">
        <v>252</v>
      </c>
      <c r="F64" s="101">
        <v>21</v>
      </c>
      <c r="G64" s="93">
        <v>21</v>
      </c>
    </row>
    <row r="65" spans="1:7" ht="47.25" x14ac:dyDescent="0.25">
      <c r="A65" s="111" t="s">
        <v>121</v>
      </c>
      <c r="B65" s="101" t="s">
        <v>22</v>
      </c>
      <c r="C65" s="101" t="s">
        <v>113</v>
      </c>
      <c r="D65" s="102" t="s">
        <v>93</v>
      </c>
      <c r="E65" s="101" t="s">
        <v>253</v>
      </c>
      <c r="F65" s="101">
        <v>89.3</v>
      </c>
      <c r="G65" s="101" t="s">
        <v>9</v>
      </c>
    </row>
    <row r="66" spans="1:7" ht="63" x14ac:dyDescent="0.25">
      <c r="A66" s="111" t="s">
        <v>121</v>
      </c>
      <c r="B66" s="101" t="s">
        <v>22</v>
      </c>
      <c r="C66" s="101" t="s">
        <v>114</v>
      </c>
      <c r="D66" s="102" t="s">
        <v>95</v>
      </c>
      <c r="E66" s="101" t="s">
        <v>254</v>
      </c>
      <c r="F66" s="101">
        <v>0</v>
      </c>
      <c r="G66" s="101" t="s">
        <v>9</v>
      </c>
    </row>
    <row r="67" spans="1:7" ht="63" x14ac:dyDescent="0.25">
      <c r="A67" s="111" t="s">
        <v>121</v>
      </c>
      <c r="B67" s="101" t="s">
        <v>22</v>
      </c>
      <c r="C67" s="101" t="s">
        <v>115</v>
      </c>
      <c r="D67" s="102" t="s">
        <v>72</v>
      </c>
      <c r="E67" s="138" t="s">
        <v>255</v>
      </c>
      <c r="F67" s="101">
        <v>4.8</v>
      </c>
      <c r="G67" s="101" t="s">
        <v>256</v>
      </c>
    </row>
    <row r="68" spans="1:7" ht="47.25" x14ac:dyDescent="0.25">
      <c r="A68" s="111" t="s">
        <v>121</v>
      </c>
      <c r="B68" s="101" t="s">
        <v>22</v>
      </c>
      <c r="C68" s="131" t="s">
        <v>125</v>
      </c>
      <c r="D68" s="109" t="s">
        <v>98</v>
      </c>
      <c r="E68" s="101" t="s">
        <v>73</v>
      </c>
      <c r="F68" s="101">
        <v>12</v>
      </c>
      <c r="G68" s="93">
        <v>12</v>
      </c>
    </row>
    <row r="69" spans="1:7" ht="31.5" x14ac:dyDescent="0.25">
      <c r="A69" s="139" t="s">
        <v>121</v>
      </c>
      <c r="B69" s="113" t="s">
        <v>22</v>
      </c>
      <c r="C69" s="113" t="s">
        <v>75</v>
      </c>
      <c r="D69" s="114" t="s">
        <v>205</v>
      </c>
      <c r="E69" s="113" t="s">
        <v>257</v>
      </c>
      <c r="F69" s="115"/>
      <c r="G69" s="113">
        <v>33</v>
      </c>
    </row>
    <row r="70" spans="1:7" ht="78.75" x14ac:dyDescent="0.25">
      <c r="A70" s="111" t="s">
        <v>126</v>
      </c>
      <c r="B70" s="101" t="s">
        <v>25</v>
      </c>
      <c r="C70" s="119" t="s">
        <v>77</v>
      </c>
      <c r="D70" s="102" t="s">
        <v>78</v>
      </c>
      <c r="E70" s="102" t="s">
        <v>258</v>
      </c>
      <c r="F70" s="102">
        <f>10/10*100</f>
        <v>100</v>
      </c>
      <c r="G70" s="108" t="s">
        <v>9</v>
      </c>
    </row>
    <row r="71" spans="1:7" ht="78.75" x14ac:dyDescent="0.25">
      <c r="A71" s="111" t="s">
        <v>126</v>
      </c>
      <c r="B71" s="101" t="s">
        <v>25</v>
      </c>
      <c r="C71" s="119" t="s">
        <v>79</v>
      </c>
      <c r="D71" s="102" t="s">
        <v>80</v>
      </c>
      <c r="E71" s="102" t="s">
        <v>108</v>
      </c>
      <c r="F71" s="102">
        <f>3/3*100</f>
        <v>100</v>
      </c>
      <c r="G71" s="108" t="s">
        <v>9</v>
      </c>
    </row>
    <row r="72" spans="1:7" ht="47.25" x14ac:dyDescent="0.25">
      <c r="A72" s="111" t="s">
        <v>126</v>
      </c>
      <c r="B72" s="101" t="s">
        <v>25</v>
      </c>
      <c r="C72" s="119" t="s">
        <v>82</v>
      </c>
      <c r="D72" s="102" t="s">
        <v>83</v>
      </c>
      <c r="E72" s="102" t="s">
        <v>259</v>
      </c>
      <c r="F72" s="102">
        <f>3/3*100</f>
        <v>100</v>
      </c>
      <c r="G72" s="108" t="s">
        <v>9</v>
      </c>
    </row>
    <row r="73" spans="1:7" ht="78.75" x14ac:dyDescent="0.25">
      <c r="A73" s="111" t="s">
        <v>126</v>
      </c>
      <c r="B73" s="101" t="s">
        <v>25</v>
      </c>
      <c r="C73" s="140" t="s">
        <v>84</v>
      </c>
      <c r="D73" s="102" t="s">
        <v>85</v>
      </c>
      <c r="E73" s="102" t="s">
        <v>260</v>
      </c>
      <c r="F73" s="102">
        <f>0/13*100</f>
        <v>0</v>
      </c>
      <c r="G73" s="108" t="s">
        <v>9</v>
      </c>
    </row>
    <row r="74" spans="1:7" ht="63" x14ac:dyDescent="0.25">
      <c r="A74" s="111" t="s">
        <v>126</v>
      </c>
      <c r="B74" s="101" t="s">
        <v>25</v>
      </c>
      <c r="C74" s="140" t="s">
        <v>86</v>
      </c>
      <c r="D74" s="102" t="s">
        <v>87</v>
      </c>
      <c r="E74" s="102" t="s">
        <v>124</v>
      </c>
      <c r="F74" s="130">
        <v>0</v>
      </c>
      <c r="G74" s="108" t="s">
        <v>9</v>
      </c>
    </row>
    <row r="75" spans="1:7" ht="31.5" x14ac:dyDescent="0.25">
      <c r="A75" s="111" t="s">
        <v>126</v>
      </c>
      <c r="B75" s="101" t="s">
        <v>25</v>
      </c>
      <c r="C75" s="141" t="s">
        <v>89</v>
      </c>
      <c r="D75" s="109" t="s">
        <v>90</v>
      </c>
      <c r="E75" s="108" t="s">
        <v>128</v>
      </c>
      <c r="F75" s="108">
        <v>25</v>
      </c>
      <c r="G75" s="132">
        <v>25</v>
      </c>
    </row>
    <row r="76" spans="1:7" ht="47.25" x14ac:dyDescent="0.25">
      <c r="A76" s="111" t="s">
        <v>126</v>
      </c>
      <c r="B76" s="101" t="s">
        <v>25</v>
      </c>
      <c r="C76" s="140" t="s">
        <v>92</v>
      </c>
      <c r="D76" s="102" t="s">
        <v>93</v>
      </c>
      <c r="E76" s="102" t="s">
        <v>261</v>
      </c>
      <c r="F76" s="130">
        <v>46</v>
      </c>
      <c r="G76" s="108" t="s">
        <v>9</v>
      </c>
    </row>
    <row r="77" spans="1:7" ht="63" x14ac:dyDescent="0.25">
      <c r="A77" s="111" t="s">
        <v>126</v>
      </c>
      <c r="B77" s="101" t="s">
        <v>25</v>
      </c>
      <c r="C77" s="140" t="s">
        <v>94</v>
      </c>
      <c r="D77" s="102" t="s">
        <v>95</v>
      </c>
      <c r="E77" s="102" t="s">
        <v>262</v>
      </c>
      <c r="F77" s="102">
        <f>0/7397*100</f>
        <v>0</v>
      </c>
      <c r="G77" s="108" t="s">
        <v>9</v>
      </c>
    </row>
    <row r="78" spans="1:7" ht="47.25" x14ac:dyDescent="0.25">
      <c r="A78" s="111" t="s">
        <v>126</v>
      </c>
      <c r="B78" s="101" t="s">
        <v>25</v>
      </c>
      <c r="C78" s="140" t="s">
        <v>96</v>
      </c>
      <c r="D78" s="102" t="s">
        <v>72</v>
      </c>
      <c r="E78" s="102" t="s">
        <v>263</v>
      </c>
      <c r="F78" s="130">
        <v>340</v>
      </c>
      <c r="G78" s="108" t="s">
        <v>11</v>
      </c>
    </row>
    <row r="79" spans="1:7" ht="31.5" x14ac:dyDescent="0.25">
      <c r="A79" s="111" t="s">
        <v>126</v>
      </c>
      <c r="B79" s="101" t="s">
        <v>25</v>
      </c>
      <c r="C79" s="141" t="s">
        <v>97</v>
      </c>
      <c r="D79" s="109" t="s">
        <v>98</v>
      </c>
      <c r="E79" s="108" t="s">
        <v>120</v>
      </c>
      <c r="F79" s="108">
        <v>13</v>
      </c>
      <c r="G79" s="132">
        <v>13</v>
      </c>
    </row>
    <row r="80" spans="1:7" ht="31.5" x14ac:dyDescent="0.25">
      <c r="A80" s="116" t="s">
        <v>126</v>
      </c>
      <c r="B80" s="113" t="s">
        <v>25</v>
      </c>
      <c r="C80" s="113" t="s">
        <v>75</v>
      </c>
      <c r="D80" s="114" t="s">
        <v>205</v>
      </c>
      <c r="E80" s="114" t="s">
        <v>129</v>
      </c>
      <c r="F80" s="114"/>
      <c r="G80" s="114">
        <v>38</v>
      </c>
    </row>
    <row r="81" spans="1:7" ht="78.75" x14ac:dyDescent="0.25">
      <c r="A81" s="111" t="s">
        <v>130</v>
      </c>
      <c r="B81" s="101" t="s">
        <v>20</v>
      </c>
      <c r="C81" s="101" t="s">
        <v>106</v>
      </c>
      <c r="D81" s="102" t="s">
        <v>78</v>
      </c>
      <c r="E81" s="101" t="s">
        <v>264</v>
      </c>
      <c r="F81" s="101">
        <v>100</v>
      </c>
      <c r="G81" s="108" t="s">
        <v>9</v>
      </c>
    </row>
    <row r="82" spans="1:7" ht="78.75" x14ac:dyDescent="0.25">
      <c r="A82" s="111" t="s">
        <v>130</v>
      </c>
      <c r="B82" s="101" t="s">
        <v>20</v>
      </c>
      <c r="C82" s="101" t="s">
        <v>107</v>
      </c>
      <c r="D82" s="102" t="s">
        <v>80</v>
      </c>
      <c r="E82" s="101" t="s">
        <v>101</v>
      </c>
      <c r="F82" s="101">
        <v>100</v>
      </c>
      <c r="G82" s="108" t="s">
        <v>9</v>
      </c>
    </row>
    <row r="83" spans="1:7" ht="63" x14ac:dyDescent="0.25">
      <c r="A83" s="111" t="s">
        <v>130</v>
      </c>
      <c r="B83" s="101" t="s">
        <v>20</v>
      </c>
      <c r="C83" s="101" t="s">
        <v>109</v>
      </c>
      <c r="D83" s="102" t="s">
        <v>83</v>
      </c>
      <c r="E83" s="101" t="s">
        <v>265</v>
      </c>
      <c r="F83" s="101">
        <v>100</v>
      </c>
      <c r="G83" s="108" t="s">
        <v>9</v>
      </c>
    </row>
    <row r="84" spans="1:7" ht="78.75" x14ac:dyDescent="0.25">
      <c r="A84" s="111" t="s">
        <v>130</v>
      </c>
      <c r="B84" s="101" t="s">
        <v>20</v>
      </c>
      <c r="C84" s="101" t="s">
        <v>110</v>
      </c>
      <c r="D84" s="102" t="s">
        <v>85</v>
      </c>
      <c r="E84" s="101" t="s">
        <v>266</v>
      </c>
      <c r="F84" s="101">
        <v>100</v>
      </c>
      <c r="G84" s="108" t="s">
        <v>9</v>
      </c>
    </row>
    <row r="85" spans="1:7" ht="63" x14ac:dyDescent="0.25">
      <c r="A85" s="111" t="s">
        <v>130</v>
      </c>
      <c r="B85" s="101" t="s">
        <v>20</v>
      </c>
      <c r="C85" s="101" t="s">
        <v>111</v>
      </c>
      <c r="D85" s="102" t="s">
        <v>87</v>
      </c>
      <c r="E85" s="101" t="s">
        <v>267</v>
      </c>
      <c r="F85" s="101">
        <v>12.5</v>
      </c>
      <c r="G85" s="101" t="s">
        <v>6</v>
      </c>
    </row>
    <row r="86" spans="1:7" ht="63" x14ac:dyDescent="0.25">
      <c r="A86" s="111" t="s">
        <v>130</v>
      </c>
      <c r="B86" s="101" t="s">
        <v>20</v>
      </c>
      <c r="C86" s="131" t="s">
        <v>112</v>
      </c>
      <c r="D86" s="109" t="s">
        <v>90</v>
      </c>
      <c r="E86" s="101" t="s">
        <v>268</v>
      </c>
      <c r="F86" s="101"/>
      <c r="G86" s="93">
        <v>24</v>
      </c>
    </row>
    <row r="87" spans="1:7" ht="47.25" x14ac:dyDescent="0.25">
      <c r="A87" s="111" t="s">
        <v>130</v>
      </c>
      <c r="B87" s="101" t="s">
        <v>20</v>
      </c>
      <c r="C87" s="101" t="s">
        <v>113</v>
      </c>
      <c r="D87" s="102" t="s">
        <v>93</v>
      </c>
      <c r="E87" s="101" t="s">
        <v>269</v>
      </c>
      <c r="F87" s="101">
        <v>9.94</v>
      </c>
      <c r="G87" s="101" t="s">
        <v>8</v>
      </c>
    </row>
    <row r="88" spans="1:7" ht="63" x14ac:dyDescent="0.25">
      <c r="A88" s="111" t="s">
        <v>130</v>
      </c>
      <c r="B88" s="101" t="s">
        <v>20</v>
      </c>
      <c r="C88" s="101" t="s">
        <v>114</v>
      </c>
      <c r="D88" s="102" t="s">
        <v>95</v>
      </c>
      <c r="E88" s="101" t="s">
        <v>270</v>
      </c>
      <c r="F88" s="101">
        <v>1.63</v>
      </c>
      <c r="G88" s="101" t="s">
        <v>9</v>
      </c>
    </row>
    <row r="89" spans="1:7" ht="63" x14ac:dyDescent="0.25">
      <c r="A89" s="111" t="s">
        <v>130</v>
      </c>
      <c r="B89" s="101" t="s">
        <v>20</v>
      </c>
      <c r="C89" s="101" t="s">
        <v>115</v>
      </c>
      <c r="D89" s="102" t="s">
        <v>72</v>
      </c>
      <c r="E89" s="101" t="s">
        <v>271</v>
      </c>
      <c r="F89" s="101">
        <v>1067</v>
      </c>
      <c r="G89" s="101" t="s">
        <v>11</v>
      </c>
    </row>
    <row r="90" spans="1:7" ht="31.5" x14ac:dyDescent="0.25">
      <c r="A90" s="111" t="s">
        <v>130</v>
      </c>
      <c r="B90" s="101" t="s">
        <v>20</v>
      </c>
      <c r="C90" s="101" t="s">
        <v>204</v>
      </c>
      <c r="D90" s="109" t="s">
        <v>98</v>
      </c>
      <c r="E90" s="101" t="s">
        <v>103</v>
      </c>
      <c r="F90" s="101"/>
      <c r="G90" s="93">
        <v>10</v>
      </c>
    </row>
    <row r="91" spans="1:7" ht="31.5" x14ac:dyDescent="0.25">
      <c r="A91" s="116" t="s">
        <v>130</v>
      </c>
      <c r="B91" s="113" t="s">
        <v>20</v>
      </c>
      <c r="C91" s="113" t="s">
        <v>75</v>
      </c>
      <c r="D91" s="114" t="s">
        <v>205</v>
      </c>
      <c r="E91" s="113" t="s">
        <v>272</v>
      </c>
      <c r="F91" s="115"/>
      <c r="G91" s="113">
        <v>34</v>
      </c>
    </row>
    <row r="92" spans="1:7" ht="78.75" x14ac:dyDescent="0.25">
      <c r="A92" s="111" t="s">
        <v>133</v>
      </c>
      <c r="B92" s="101" t="s">
        <v>26</v>
      </c>
      <c r="C92" s="101" t="s">
        <v>106</v>
      </c>
      <c r="D92" s="102" t="s">
        <v>78</v>
      </c>
      <c r="E92" s="102" t="s">
        <v>273</v>
      </c>
      <c r="F92" s="102">
        <f>10/10*100</f>
        <v>100</v>
      </c>
      <c r="G92" s="108" t="s">
        <v>9</v>
      </c>
    </row>
    <row r="93" spans="1:7" ht="78.75" x14ac:dyDescent="0.25">
      <c r="A93" s="111" t="s">
        <v>133</v>
      </c>
      <c r="B93" s="101" t="s">
        <v>26</v>
      </c>
      <c r="C93" s="101" t="s">
        <v>107</v>
      </c>
      <c r="D93" s="102" t="s">
        <v>80</v>
      </c>
      <c r="E93" s="102" t="s">
        <v>81</v>
      </c>
      <c r="F93" s="102">
        <f>3/3*100</f>
        <v>100</v>
      </c>
      <c r="G93" s="108" t="s">
        <v>9</v>
      </c>
    </row>
    <row r="94" spans="1:7" ht="63" x14ac:dyDescent="0.25">
      <c r="A94" s="111" t="s">
        <v>133</v>
      </c>
      <c r="B94" s="101" t="s">
        <v>26</v>
      </c>
      <c r="C94" s="101" t="s">
        <v>109</v>
      </c>
      <c r="D94" s="102" t="s">
        <v>83</v>
      </c>
      <c r="E94" s="102" t="s">
        <v>102</v>
      </c>
      <c r="F94" s="102">
        <f>3/3*100</f>
        <v>100</v>
      </c>
      <c r="G94" s="108" t="s">
        <v>9</v>
      </c>
    </row>
    <row r="95" spans="1:7" ht="78.75" x14ac:dyDescent="0.25">
      <c r="A95" s="111" t="s">
        <v>133</v>
      </c>
      <c r="B95" s="101" t="s">
        <v>26</v>
      </c>
      <c r="C95" s="101" t="s">
        <v>134</v>
      </c>
      <c r="D95" s="102" t="s">
        <v>85</v>
      </c>
      <c r="E95" s="102" t="s">
        <v>274</v>
      </c>
      <c r="F95" s="102">
        <v>0</v>
      </c>
      <c r="G95" s="108" t="s">
        <v>9</v>
      </c>
    </row>
    <row r="96" spans="1:7" ht="63" x14ac:dyDescent="0.25">
      <c r="A96" s="111" t="s">
        <v>133</v>
      </c>
      <c r="B96" s="101" t="s">
        <v>26</v>
      </c>
      <c r="C96" s="101" t="s">
        <v>111</v>
      </c>
      <c r="D96" s="102" t="s">
        <v>87</v>
      </c>
      <c r="E96" s="102" t="s">
        <v>127</v>
      </c>
      <c r="F96" s="130">
        <v>0</v>
      </c>
      <c r="G96" s="108" t="s">
        <v>9</v>
      </c>
    </row>
    <row r="97" spans="1:7" ht="63" x14ac:dyDescent="0.25">
      <c r="A97" s="111" t="s">
        <v>133</v>
      </c>
      <c r="B97" s="101" t="s">
        <v>26</v>
      </c>
      <c r="C97" s="131" t="s">
        <v>112</v>
      </c>
      <c r="D97" s="109" t="s">
        <v>90</v>
      </c>
      <c r="E97" s="108" t="s">
        <v>128</v>
      </c>
      <c r="F97" s="108">
        <v>25</v>
      </c>
      <c r="G97" s="132">
        <v>25</v>
      </c>
    </row>
    <row r="98" spans="1:7" ht="47.25" x14ac:dyDescent="0.25">
      <c r="A98" s="111" t="s">
        <v>133</v>
      </c>
      <c r="B98" s="101" t="s">
        <v>26</v>
      </c>
      <c r="C98" s="101" t="s">
        <v>113</v>
      </c>
      <c r="D98" s="102" t="s">
        <v>93</v>
      </c>
      <c r="E98" s="102" t="s">
        <v>275</v>
      </c>
      <c r="F98" s="130">
        <v>50.3</v>
      </c>
      <c r="G98" s="108" t="s">
        <v>9</v>
      </c>
    </row>
    <row r="99" spans="1:7" ht="63" x14ac:dyDescent="0.25">
      <c r="A99" s="111" t="s">
        <v>133</v>
      </c>
      <c r="B99" s="101" t="s">
        <v>26</v>
      </c>
      <c r="C99" s="101" t="s">
        <v>114</v>
      </c>
      <c r="D99" s="102" t="s">
        <v>95</v>
      </c>
      <c r="E99" s="102" t="s">
        <v>276</v>
      </c>
      <c r="F99" s="102">
        <f>0/7397*100</f>
        <v>0</v>
      </c>
      <c r="G99" s="108" t="s">
        <v>9</v>
      </c>
    </row>
    <row r="100" spans="1:7" ht="63" x14ac:dyDescent="0.25">
      <c r="A100" s="111" t="s">
        <v>133</v>
      </c>
      <c r="B100" s="101" t="s">
        <v>26</v>
      </c>
      <c r="C100" s="101" t="s">
        <v>115</v>
      </c>
      <c r="D100" s="102" t="s">
        <v>72</v>
      </c>
      <c r="E100" s="102" t="s">
        <v>277</v>
      </c>
      <c r="F100" s="130">
        <v>238.9</v>
      </c>
      <c r="G100" s="108" t="s">
        <v>11</v>
      </c>
    </row>
    <row r="101" spans="1:7" ht="31.5" x14ac:dyDescent="0.25">
      <c r="A101" s="111" t="s">
        <v>133</v>
      </c>
      <c r="B101" s="101" t="s">
        <v>26</v>
      </c>
      <c r="C101" s="101" t="s">
        <v>204</v>
      </c>
      <c r="D101" s="109" t="s">
        <v>98</v>
      </c>
      <c r="E101" s="108" t="s">
        <v>120</v>
      </c>
      <c r="F101" s="108">
        <v>13</v>
      </c>
      <c r="G101" s="132">
        <v>13</v>
      </c>
    </row>
    <row r="102" spans="1:7" ht="31.5" x14ac:dyDescent="0.25">
      <c r="A102" s="116" t="s">
        <v>133</v>
      </c>
      <c r="B102" s="113" t="s">
        <v>26</v>
      </c>
      <c r="C102" s="113" t="s">
        <v>75</v>
      </c>
      <c r="D102" s="114" t="s">
        <v>205</v>
      </c>
      <c r="E102" s="114" t="s">
        <v>129</v>
      </c>
      <c r="F102" s="114"/>
      <c r="G102" s="114">
        <v>38</v>
      </c>
    </row>
    <row r="103" spans="1:7" ht="78.75" x14ac:dyDescent="0.25">
      <c r="A103" s="111" t="s">
        <v>136</v>
      </c>
      <c r="B103" s="101" t="s">
        <v>278</v>
      </c>
      <c r="C103" s="101" t="s">
        <v>106</v>
      </c>
      <c r="D103" s="102" t="s">
        <v>78</v>
      </c>
      <c r="E103" s="102" t="s">
        <v>279</v>
      </c>
      <c r="F103" s="107">
        <v>1</v>
      </c>
      <c r="G103" s="102" t="s">
        <v>9</v>
      </c>
    </row>
    <row r="104" spans="1:7" ht="78.75" x14ac:dyDescent="0.25">
      <c r="A104" s="111" t="s">
        <v>136</v>
      </c>
      <c r="B104" s="101" t="s">
        <v>278</v>
      </c>
      <c r="C104" s="101" t="s">
        <v>107</v>
      </c>
      <c r="D104" s="102" t="s">
        <v>80</v>
      </c>
      <c r="E104" s="102" t="s">
        <v>259</v>
      </c>
      <c r="F104" s="107">
        <v>1</v>
      </c>
      <c r="G104" s="102" t="s">
        <v>9</v>
      </c>
    </row>
    <row r="105" spans="1:7" ht="63" x14ac:dyDescent="0.25">
      <c r="A105" s="111" t="s">
        <v>136</v>
      </c>
      <c r="B105" s="101" t="s">
        <v>278</v>
      </c>
      <c r="C105" s="101" t="s">
        <v>109</v>
      </c>
      <c r="D105" s="102" t="s">
        <v>83</v>
      </c>
      <c r="E105" s="102" t="s">
        <v>280</v>
      </c>
      <c r="F105" s="107">
        <v>0.81799999999999995</v>
      </c>
      <c r="G105" s="102" t="s">
        <v>8</v>
      </c>
    </row>
    <row r="106" spans="1:7" ht="78.75" x14ac:dyDescent="0.25">
      <c r="A106" s="111" t="s">
        <v>136</v>
      </c>
      <c r="B106" s="101" t="s">
        <v>278</v>
      </c>
      <c r="C106" s="101" t="s">
        <v>110</v>
      </c>
      <c r="D106" s="102" t="s">
        <v>85</v>
      </c>
      <c r="E106" s="102" t="s">
        <v>281</v>
      </c>
      <c r="F106" s="107">
        <v>0</v>
      </c>
      <c r="G106" s="102" t="s">
        <v>9</v>
      </c>
    </row>
    <row r="107" spans="1:7" ht="63" x14ac:dyDescent="0.25">
      <c r="A107" s="111" t="s">
        <v>136</v>
      </c>
      <c r="B107" s="101" t="s">
        <v>278</v>
      </c>
      <c r="C107" s="101" t="s">
        <v>111</v>
      </c>
      <c r="D107" s="102" t="s">
        <v>87</v>
      </c>
      <c r="E107" s="102" t="s">
        <v>282</v>
      </c>
      <c r="F107" s="107">
        <v>0.25</v>
      </c>
      <c r="G107" s="102" t="s">
        <v>11</v>
      </c>
    </row>
    <row r="108" spans="1:7" ht="63" x14ac:dyDescent="0.25">
      <c r="A108" s="111" t="s">
        <v>136</v>
      </c>
      <c r="B108" s="101" t="s">
        <v>278</v>
      </c>
      <c r="C108" s="131" t="s">
        <v>112</v>
      </c>
      <c r="D108" s="109" t="s">
        <v>90</v>
      </c>
      <c r="E108" s="102" t="s">
        <v>283</v>
      </c>
      <c r="F108" s="109">
        <v>20</v>
      </c>
      <c r="G108" s="109">
        <v>20</v>
      </c>
    </row>
    <row r="109" spans="1:7" ht="47.25" x14ac:dyDescent="0.25">
      <c r="A109" s="111" t="s">
        <v>136</v>
      </c>
      <c r="B109" s="101" t="s">
        <v>278</v>
      </c>
      <c r="C109" s="101" t="s">
        <v>113</v>
      </c>
      <c r="D109" s="102" t="s">
        <v>93</v>
      </c>
      <c r="E109" s="102" t="s">
        <v>284</v>
      </c>
      <c r="F109" s="107">
        <v>0.54300000000000004</v>
      </c>
      <c r="G109" s="102" t="s">
        <v>9</v>
      </c>
    </row>
    <row r="110" spans="1:7" ht="63" x14ac:dyDescent="0.25">
      <c r="A110" s="111" t="s">
        <v>136</v>
      </c>
      <c r="B110" s="101" t="s">
        <v>278</v>
      </c>
      <c r="C110" s="101" t="s">
        <v>114</v>
      </c>
      <c r="D110" s="102" t="s">
        <v>95</v>
      </c>
      <c r="E110" s="102" t="s">
        <v>285</v>
      </c>
      <c r="F110" s="103">
        <v>3.7999999999999999E-2</v>
      </c>
      <c r="G110" s="102" t="s">
        <v>9</v>
      </c>
    </row>
    <row r="111" spans="1:7" ht="63" x14ac:dyDescent="0.25">
      <c r="A111" s="111" t="s">
        <v>136</v>
      </c>
      <c r="B111" s="101" t="s">
        <v>278</v>
      </c>
      <c r="C111" s="101" t="s">
        <v>115</v>
      </c>
      <c r="D111" s="102" t="s">
        <v>72</v>
      </c>
      <c r="E111" s="102" t="s">
        <v>286</v>
      </c>
      <c r="F111" s="107">
        <v>1.208</v>
      </c>
      <c r="G111" s="102" t="s">
        <v>11</v>
      </c>
    </row>
    <row r="112" spans="1:7" ht="31.5" x14ac:dyDescent="0.25">
      <c r="A112" s="111" t="s">
        <v>136</v>
      </c>
      <c r="B112" s="101" t="s">
        <v>278</v>
      </c>
      <c r="C112" s="101" t="s">
        <v>204</v>
      </c>
      <c r="D112" s="109" t="s">
        <v>98</v>
      </c>
      <c r="E112" s="102" t="s">
        <v>120</v>
      </c>
      <c r="F112" s="109">
        <v>13</v>
      </c>
      <c r="G112" s="109">
        <v>13</v>
      </c>
    </row>
    <row r="113" spans="1:7" ht="31.5" x14ac:dyDescent="0.25">
      <c r="A113" s="116" t="s">
        <v>136</v>
      </c>
      <c r="B113" s="113" t="s">
        <v>278</v>
      </c>
      <c r="C113" s="113" t="s">
        <v>75</v>
      </c>
      <c r="D113" s="114" t="s">
        <v>205</v>
      </c>
      <c r="E113" s="113" t="s">
        <v>137</v>
      </c>
      <c r="F113" s="115"/>
      <c r="G113" s="113">
        <v>33</v>
      </c>
    </row>
    <row r="114" spans="1:7" ht="78.75" x14ac:dyDescent="0.25">
      <c r="A114" s="111" t="s">
        <v>138</v>
      </c>
      <c r="B114" s="101" t="s">
        <v>287</v>
      </c>
      <c r="C114" s="142" t="s">
        <v>139</v>
      </c>
      <c r="D114" s="102" t="s">
        <v>78</v>
      </c>
      <c r="E114" s="102" t="s">
        <v>279</v>
      </c>
      <c r="F114" s="102">
        <f>10/10*100</f>
        <v>100</v>
      </c>
      <c r="G114" s="108" t="s">
        <v>9</v>
      </c>
    </row>
    <row r="115" spans="1:7" ht="78.75" x14ac:dyDescent="0.25">
      <c r="A115" s="111" t="s">
        <v>138</v>
      </c>
      <c r="B115" s="101" t="s">
        <v>287</v>
      </c>
      <c r="C115" s="142" t="s">
        <v>140</v>
      </c>
      <c r="D115" s="102" t="s">
        <v>80</v>
      </c>
      <c r="E115" s="102" t="s">
        <v>151</v>
      </c>
      <c r="F115" s="102">
        <f>2/2*100</f>
        <v>100</v>
      </c>
      <c r="G115" s="108" t="s">
        <v>9</v>
      </c>
    </row>
    <row r="116" spans="1:7" ht="31.5" x14ac:dyDescent="0.25">
      <c r="A116" s="111" t="s">
        <v>138</v>
      </c>
      <c r="B116" s="101" t="s">
        <v>287</v>
      </c>
      <c r="C116" s="142" t="s">
        <v>141</v>
      </c>
      <c r="D116" s="102" t="s">
        <v>83</v>
      </c>
      <c r="E116" s="102" t="s">
        <v>151</v>
      </c>
      <c r="F116" s="102">
        <f>3/3*100</f>
        <v>100</v>
      </c>
      <c r="G116" s="108" t="s">
        <v>9</v>
      </c>
    </row>
    <row r="117" spans="1:7" ht="78.75" x14ac:dyDescent="0.25">
      <c r="A117" s="111" t="s">
        <v>138</v>
      </c>
      <c r="B117" s="101" t="s">
        <v>287</v>
      </c>
      <c r="C117" s="142" t="s">
        <v>143</v>
      </c>
      <c r="D117" s="102" t="s">
        <v>85</v>
      </c>
      <c r="E117" s="102" t="s">
        <v>288</v>
      </c>
      <c r="F117" s="102">
        <f>0/13*100</f>
        <v>0</v>
      </c>
      <c r="G117" s="108" t="s">
        <v>9</v>
      </c>
    </row>
    <row r="118" spans="1:7" ht="63" x14ac:dyDescent="0.25">
      <c r="A118" s="111" t="s">
        <v>138</v>
      </c>
      <c r="B118" s="101" t="s">
        <v>287</v>
      </c>
      <c r="C118" s="142" t="s">
        <v>145</v>
      </c>
      <c r="D118" s="102" t="s">
        <v>87</v>
      </c>
      <c r="E118" s="102" t="s">
        <v>123</v>
      </c>
      <c r="F118" s="130">
        <f>0/2*100</f>
        <v>0</v>
      </c>
      <c r="G118" s="108" t="s">
        <v>9</v>
      </c>
    </row>
    <row r="119" spans="1:7" ht="31.5" x14ac:dyDescent="0.25">
      <c r="A119" s="111" t="s">
        <v>138</v>
      </c>
      <c r="B119" s="101" t="s">
        <v>287</v>
      </c>
      <c r="C119" s="143" t="s">
        <v>146</v>
      </c>
      <c r="D119" s="109" t="s">
        <v>90</v>
      </c>
      <c r="E119" s="108" t="s">
        <v>128</v>
      </c>
      <c r="F119" s="108">
        <v>25</v>
      </c>
      <c r="G119" s="132">
        <v>25</v>
      </c>
    </row>
    <row r="120" spans="1:7" ht="47.25" x14ac:dyDescent="0.25">
      <c r="A120" s="111" t="s">
        <v>138</v>
      </c>
      <c r="B120" s="101" t="s">
        <v>287</v>
      </c>
      <c r="C120" s="142" t="s">
        <v>147</v>
      </c>
      <c r="D120" s="102" t="s">
        <v>93</v>
      </c>
      <c r="E120" s="102" t="s">
        <v>289</v>
      </c>
      <c r="F120" s="130">
        <f>1032.4/8590*100</f>
        <v>12.018626309662398</v>
      </c>
      <c r="G120" s="108" t="s">
        <v>8</v>
      </c>
    </row>
    <row r="121" spans="1:7" ht="63" x14ac:dyDescent="0.25">
      <c r="A121" s="111" t="s">
        <v>138</v>
      </c>
      <c r="B121" s="101" t="s">
        <v>287</v>
      </c>
      <c r="C121" s="142" t="s">
        <v>148</v>
      </c>
      <c r="D121" s="102" t="s">
        <v>95</v>
      </c>
      <c r="E121" s="102" t="s">
        <v>290</v>
      </c>
      <c r="F121" s="102">
        <f>427.9/ 11849.6*100</f>
        <v>3.6110923575479341</v>
      </c>
      <c r="G121" s="108" t="s">
        <v>9</v>
      </c>
    </row>
    <row r="122" spans="1:7" ht="31.5" x14ac:dyDescent="0.25">
      <c r="A122" s="111" t="s">
        <v>138</v>
      </c>
      <c r="B122" s="101" t="s">
        <v>287</v>
      </c>
      <c r="C122" s="101" t="s">
        <v>149</v>
      </c>
      <c r="D122" s="102" t="s">
        <v>72</v>
      </c>
      <c r="E122" s="102" t="s">
        <v>291</v>
      </c>
      <c r="F122" s="130">
        <f>8590.03/562.2*100</f>
        <v>1527.9313411597298</v>
      </c>
      <c r="G122" s="108" t="s">
        <v>11</v>
      </c>
    </row>
    <row r="123" spans="1:7" ht="31.5" x14ac:dyDescent="0.25">
      <c r="A123" s="111" t="s">
        <v>138</v>
      </c>
      <c r="B123" s="101" t="s">
        <v>287</v>
      </c>
      <c r="C123" s="101" t="s">
        <v>204</v>
      </c>
      <c r="D123" s="109" t="s">
        <v>98</v>
      </c>
      <c r="E123" s="108" t="s">
        <v>103</v>
      </c>
      <c r="F123" s="108">
        <v>10</v>
      </c>
      <c r="G123" s="132">
        <v>10</v>
      </c>
    </row>
    <row r="124" spans="1:7" ht="31.5" x14ac:dyDescent="0.25">
      <c r="A124" s="116" t="s">
        <v>138</v>
      </c>
      <c r="B124" s="113" t="s">
        <v>287</v>
      </c>
      <c r="C124" s="113" t="s">
        <v>75</v>
      </c>
      <c r="D124" s="114" t="s">
        <v>205</v>
      </c>
      <c r="E124" s="114" t="s">
        <v>214</v>
      </c>
      <c r="F124" s="114">
        <v>35</v>
      </c>
      <c r="G124" s="114">
        <v>35</v>
      </c>
    </row>
    <row r="125" spans="1:7" ht="78.75" x14ac:dyDescent="0.25">
      <c r="A125" s="102" t="s">
        <v>150</v>
      </c>
      <c r="B125" s="101" t="s">
        <v>292</v>
      </c>
      <c r="C125" s="101" t="s">
        <v>106</v>
      </c>
      <c r="D125" s="102" t="s">
        <v>78</v>
      </c>
      <c r="E125" s="102" t="s">
        <v>236</v>
      </c>
      <c r="F125" s="102">
        <f>10/10*100</f>
        <v>100</v>
      </c>
      <c r="G125" s="108" t="s">
        <v>9</v>
      </c>
    </row>
    <row r="126" spans="1:7" ht="78.75" x14ac:dyDescent="0.25">
      <c r="A126" s="102" t="s">
        <v>150</v>
      </c>
      <c r="B126" s="101" t="s">
        <v>292</v>
      </c>
      <c r="C126" s="101" t="s">
        <v>107</v>
      </c>
      <c r="D126" s="102" t="s">
        <v>80</v>
      </c>
      <c r="E126" s="102" t="s">
        <v>81</v>
      </c>
      <c r="F126" s="102">
        <f>3/3*100</f>
        <v>100</v>
      </c>
      <c r="G126" s="108" t="s">
        <v>9</v>
      </c>
    </row>
    <row r="127" spans="1:7" ht="63" x14ac:dyDescent="0.25">
      <c r="A127" s="102" t="s">
        <v>150</v>
      </c>
      <c r="B127" s="101" t="s">
        <v>292</v>
      </c>
      <c r="C127" s="101" t="s">
        <v>109</v>
      </c>
      <c r="D127" s="102" t="s">
        <v>83</v>
      </c>
      <c r="E127" s="102" t="s">
        <v>101</v>
      </c>
      <c r="F127" s="102">
        <f>3/3*100</f>
        <v>100</v>
      </c>
      <c r="G127" s="108" t="s">
        <v>9</v>
      </c>
    </row>
    <row r="128" spans="1:7" ht="78.75" x14ac:dyDescent="0.25">
      <c r="A128" s="102" t="s">
        <v>150</v>
      </c>
      <c r="B128" s="101" t="s">
        <v>292</v>
      </c>
      <c r="C128" s="101" t="s">
        <v>110</v>
      </c>
      <c r="D128" s="102" t="s">
        <v>85</v>
      </c>
      <c r="E128" s="144" t="s">
        <v>152</v>
      </c>
      <c r="F128" s="102">
        <f>0/13*100</f>
        <v>0</v>
      </c>
      <c r="G128" s="108" t="s">
        <v>9</v>
      </c>
    </row>
    <row r="129" spans="1:7" ht="63" x14ac:dyDescent="0.25">
      <c r="A129" s="102" t="s">
        <v>150</v>
      </c>
      <c r="B129" s="101" t="s">
        <v>292</v>
      </c>
      <c r="C129" s="101" t="s">
        <v>111</v>
      </c>
      <c r="D129" s="102" t="s">
        <v>87</v>
      </c>
      <c r="E129" s="102" t="s">
        <v>88</v>
      </c>
      <c r="F129" s="130">
        <f>1/3*100</f>
        <v>33.333333333333329</v>
      </c>
      <c r="G129" s="108" t="s">
        <v>11</v>
      </c>
    </row>
    <row r="130" spans="1:7" ht="63" x14ac:dyDescent="0.25">
      <c r="A130" s="102" t="s">
        <v>150</v>
      </c>
      <c r="B130" s="101" t="s">
        <v>292</v>
      </c>
      <c r="C130" s="131" t="s">
        <v>112</v>
      </c>
      <c r="D130" s="109" t="s">
        <v>90</v>
      </c>
      <c r="E130" s="132" t="s">
        <v>293</v>
      </c>
      <c r="F130" s="132">
        <f>5+5+5+5+3</f>
        <v>23</v>
      </c>
      <c r="G130" s="132">
        <v>23</v>
      </c>
    </row>
    <row r="131" spans="1:7" ht="47.25" x14ac:dyDescent="0.25">
      <c r="A131" s="102" t="s">
        <v>150</v>
      </c>
      <c r="B131" s="101" t="s">
        <v>292</v>
      </c>
      <c r="C131" s="101" t="s">
        <v>113</v>
      </c>
      <c r="D131" s="102" t="s">
        <v>93</v>
      </c>
      <c r="E131" s="102" t="s">
        <v>294</v>
      </c>
      <c r="F131" s="130">
        <f>465.1/21977.1*100</f>
        <v>2.1162937785240095</v>
      </c>
      <c r="G131" s="108" t="s">
        <v>8</v>
      </c>
    </row>
    <row r="132" spans="1:7" ht="63" x14ac:dyDescent="0.25">
      <c r="A132" s="102" t="s">
        <v>150</v>
      </c>
      <c r="B132" s="101" t="s">
        <v>292</v>
      </c>
      <c r="C132" s="101" t="s">
        <v>114</v>
      </c>
      <c r="D132" s="102" t="s">
        <v>95</v>
      </c>
      <c r="E132" s="102" t="s">
        <v>295</v>
      </c>
      <c r="F132" s="102">
        <f>0/7397*100</f>
        <v>0</v>
      </c>
      <c r="G132" s="108" t="s">
        <v>9</v>
      </c>
    </row>
    <row r="133" spans="1:7" ht="63" x14ac:dyDescent="0.25">
      <c r="A133" s="102" t="s">
        <v>150</v>
      </c>
      <c r="B133" s="101" t="s">
        <v>292</v>
      </c>
      <c r="C133" s="101" t="s">
        <v>115</v>
      </c>
      <c r="D133" s="102" t="s">
        <v>72</v>
      </c>
      <c r="E133" s="102" t="s">
        <v>296</v>
      </c>
      <c r="F133" s="130">
        <f>21977.1/758.6*100</f>
        <v>2897.0603743738461</v>
      </c>
      <c r="G133" s="108" t="s">
        <v>11</v>
      </c>
    </row>
    <row r="134" spans="1:7" ht="47.25" x14ac:dyDescent="0.25">
      <c r="A134" s="102" t="s">
        <v>150</v>
      </c>
      <c r="B134" s="101" t="s">
        <v>292</v>
      </c>
      <c r="C134" s="131" t="s">
        <v>125</v>
      </c>
      <c r="D134" s="109" t="s">
        <v>98</v>
      </c>
      <c r="E134" s="132" t="s">
        <v>103</v>
      </c>
      <c r="F134" s="132">
        <v>10</v>
      </c>
      <c r="G134" s="132">
        <v>10</v>
      </c>
    </row>
    <row r="135" spans="1:7" ht="31.5" x14ac:dyDescent="0.25">
      <c r="A135" s="113" t="s">
        <v>150</v>
      </c>
      <c r="B135" s="113" t="s">
        <v>292</v>
      </c>
      <c r="C135" s="113" t="s">
        <v>75</v>
      </c>
      <c r="D135" s="114" t="s">
        <v>205</v>
      </c>
      <c r="E135" s="114" t="s">
        <v>297</v>
      </c>
      <c r="F135" s="114">
        <v>33</v>
      </c>
      <c r="G135" s="114">
        <v>33</v>
      </c>
    </row>
    <row r="136" spans="1:7" ht="78.75" x14ac:dyDescent="0.25">
      <c r="A136" s="145" t="s">
        <v>154</v>
      </c>
      <c r="B136" s="146" t="s">
        <v>298</v>
      </c>
      <c r="C136" s="146" t="s">
        <v>106</v>
      </c>
      <c r="D136" s="102" t="s">
        <v>78</v>
      </c>
      <c r="E136" s="147" t="s">
        <v>279</v>
      </c>
      <c r="F136" s="147">
        <f>16/16*100</f>
        <v>100</v>
      </c>
      <c r="G136" s="148" t="s">
        <v>9</v>
      </c>
    </row>
    <row r="137" spans="1:7" ht="78.75" x14ac:dyDescent="0.25">
      <c r="A137" s="145" t="s">
        <v>154</v>
      </c>
      <c r="B137" s="146" t="s">
        <v>298</v>
      </c>
      <c r="C137" s="146" t="s">
        <v>107</v>
      </c>
      <c r="D137" s="102" t="s">
        <v>80</v>
      </c>
      <c r="E137" s="147" t="s">
        <v>81</v>
      </c>
      <c r="F137" s="147">
        <f>3/3*100</f>
        <v>100</v>
      </c>
      <c r="G137" s="148" t="s">
        <v>9</v>
      </c>
    </row>
    <row r="138" spans="1:7" ht="63" x14ac:dyDescent="0.25">
      <c r="A138" s="145" t="s">
        <v>154</v>
      </c>
      <c r="B138" s="146" t="s">
        <v>298</v>
      </c>
      <c r="C138" s="146" t="s">
        <v>109</v>
      </c>
      <c r="D138" s="102" t="s">
        <v>83</v>
      </c>
      <c r="E138" s="147" t="s">
        <v>155</v>
      </c>
      <c r="F138" s="149">
        <f>4/6*100</f>
        <v>66.666666666666657</v>
      </c>
      <c r="G138" s="148" t="s">
        <v>8</v>
      </c>
    </row>
    <row r="139" spans="1:7" ht="78.75" x14ac:dyDescent="0.25">
      <c r="A139" s="145" t="s">
        <v>154</v>
      </c>
      <c r="B139" s="146" t="s">
        <v>298</v>
      </c>
      <c r="C139" s="146" t="s">
        <v>110</v>
      </c>
      <c r="D139" s="102" t="s">
        <v>85</v>
      </c>
      <c r="E139" s="147" t="s">
        <v>144</v>
      </c>
      <c r="F139" s="147">
        <f>0/17*100</f>
        <v>0</v>
      </c>
      <c r="G139" s="148" t="s">
        <v>9</v>
      </c>
    </row>
    <row r="140" spans="1:7" ht="63" x14ac:dyDescent="0.25">
      <c r="A140" s="145" t="s">
        <v>154</v>
      </c>
      <c r="B140" s="146" t="s">
        <v>298</v>
      </c>
      <c r="C140" s="146" t="s">
        <v>111</v>
      </c>
      <c r="D140" s="102" t="s">
        <v>87</v>
      </c>
      <c r="E140" s="147" t="s">
        <v>299</v>
      </c>
      <c r="F140" s="150">
        <f>0/8*100</f>
        <v>0</v>
      </c>
      <c r="G140" s="148" t="s">
        <v>9</v>
      </c>
    </row>
    <row r="141" spans="1:7" ht="63" x14ac:dyDescent="0.25">
      <c r="A141" s="145" t="s">
        <v>154</v>
      </c>
      <c r="B141" s="146" t="s">
        <v>298</v>
      </c>
      <c r="C141" s="151" t="s">
        <v>112</v>
      </c>
      <c r="D141" s="109" t="s">
        <v>90</v>
      </c>
      <c r="E141" s="147" t="s">
        <v>300</v>
      </c>
      <c r="F141" s="152">
        <f>5+5+2+5+5</f>
        <v>22</v>
      </c>
      <c r="G141" s="148">
        <v>22</v>
      </c>
    </row>
    <row r="142" spans="1:7" ht="47.25" x14ac:dyDescent="0.25">
      <c r="A142" s="145" t="s">
        <v>154</v>
      </c>
      <c r="B142" s="146" t="s">
        <v>298</v>
      </c>
      <c r="C142" s="146" t="s">
        <v>113</v>
      </c>
      <c r="D142" s="102" t="s">
        <v>93</v>
      </c>
      <c r="E142" s="147" t="s">
        <v>301</v>
      </c>
      <c r="F142" s="150">
        <f>51.4/69.1*100</f>
        <v>74.384949348769908</v>
      </c>
      <c r="G142" s="148" t="s">
        <v>9</v>
      </c>
    </row>
    <row r="143" spans="1:7" ht="63" x14ac:dyDescent="0.25">
      <c r="A143" s="145" t="s">
        <v>154</v>
      </c>
      <c r="B143" s="146" t="s">
        <v>298</v>
      </c>
      <c r="C143" s="146" t="s">
        <v>114</v>
      </c>
      <c r="D143" s="102" t="s">
        <v>95</v>
      </c>
      <c r="E143" s="147" t="s">
        <v>302</v>
      </c>
      <c r="F143" s="149">
        <f>55.9/1931.46*100</f>
        <v>2.8941836745260061</v>
      </c>
      <c r="G143" s="148" t="s">
        <v>9</v>
      </c>
    </row>
    <row r="144" spans="1:7" ht="63" x14ac:dyDescent="0.25">
      <c r="A144" s="145" t="s">
        <v>154</v>
      </c>
      <c r="B144" s="146" t="s">
        <v>298</v>
      </c>
      <c r="C144" s="146" t="s">
        <v>115</v>
      </c>
      <c r="D144" s="102" t="s">
        <v>72</v>
      </c>
      <c r="E144" s="153" t="s">
        <v>303</v>
      </c>
      <c r="F144" s="150">
        <f>69.1/957.58*100</f>
        <v>7.2161072704108262</v>
      </c>
      <c r="G144" s="148" t="s">
        <v>8</v>
      </c>
    </row>
    <row r="145" spans="1:7" ht="47.25" x14ac:dyDescent="0.25">
      <c r="A145" s="145" t="s">
        <v>154</v>
      </c>
      <c r="B145" s="146" t="s">
        <v>298</v>
      </c>
      <c r="C145" s="151" t="s">
        <v>125</v>
      </c>
      <c r="D145" s="109" t="s">
        <v>98</v>
      </c>
      <c r="E145" s="147" t="s">
        <v>304</v>
      </c>
      <c r="F145" s="152">
        <f>4+5+3</f>
        <v>12</v>
      </c>
      <c r="G145" s="148">
        <v>12</v>
      </c>
    </row>
    <row r="146" spans="1:7" ht="31.5" x14ac:dyDescent="0.25">
      <c r="A146" s="154" t="s">
        <v>154</v>
      </c>
      <c r="B146" s="154" t="s">
        <v>298</v>
      </c>
      <c r="C146" s="113" t="s">
        <v>75</v>
      </c>
      <c r="D146" s="114" t="s">
        <v>205</v>
      </c>
      <c r="E146" s="155" t="s">
        <v>99</v>
      </c>
      <c r="F146" s="156">
        <f>22+12</f>
        <v>34</v>
      </c>
      <c r="G146" s="156">
        <v>34</v>
      </c>
    </row>
    <row r="147" spans="1:7" ht="78.75" x14ac:dyDescent="0.25">
      <c r="A147" s="102" t="s">
        <v>156</v>
      </c>
      <c r="B147" s="101" t="s">
        <v>305</v>
      </c>
      <c r="C147" s="101" t="s">
        <v>106</v>
      </c>
      <c r="D147" s="102" t="s">
        <v>78</v>
      </c>
      <c r="E147" s="101" t="s">
        <v>306</v>
      </c>
      <c r="F147" s="157">
        <v>100</v>
      </c>
      <c r="G147" s="101" t="s">
        <v>9</v>
      </c>
    </row>
    <row r="148" spans="1:7" ht="78.75" x14ac:dyDescent="0.25">
      <c r="A148" s="102" t="s">
        <v>156</v>
      </c>
      <c r="B148" s="101" t="s">
        <v>305</v>
      </c>
      <c r="C148" s="101" t="s">
        <v>107</v>
      </c>
      <c r="D148" s="102" t="s">
        <v>80</v>
      </c>
      <c r="E148" s="101" t="s">
        <v>307</v>
      </c>
      <c r="F148" s="157">
        <v>50</v>
      </c>
      <c r="G148" s="101" t="s">
        <v>8</v>
      </c>
    </row>
    <row r="149" spans="1:7" ht="63" x14ac:dyDescent="0.25">
      <c r="A149" s="102" t="s">
        <v>156</v>
      </c>
      <c r="B149" s="101" t="s">
        <v>305</v>
      </c>
      <c r="C149" s="101" t="s">
        <v>109</v>
      </c>
      <c r="D149" s="102" t="s">
        <v>83</v>
      </c>
      <c r="E149" s="101" t="s">
        <v>308</v>
      </c>
      <c r="F149" s="157">
        <v>50</v>
      </c>
      <c r="G149" s="101" t="s">
        <v>8</v>
      </c>
    </row>
    <row r="150" spans="1:7" ht="78.75" x14ac:dyDescent="0.25">
      <c r="A150" s="102" t="s">
        <v>156</v>
      </c>
      <c r="B150" s="101" t="s">
        <v>305</v>
      </c>
      <c r="C150" s="101" t="s">
        <v>110</v>
      </c>
      <c r="D150" s="102" t="s">
        <v>85</v>
      </c>
      <c r="E150" s="101" t="s">
        <v>309</v>
      </c>
      <c r="F150" s="157">
        <v>0</v>
      </c>
      <c r="G150" s="101" t="s">
        <v>9</v>
      </c>
    </row>
    <row r="151" spans="1:7" ht="63" x14ac:dyDescent="0.25">
      <c r="A151" s="102" t="s">
        <v>156</v>
      </c>
      <c r="B151" s="101" t="s">
        <v>305</v>
      </c>
      <c r="C151" s="101" t="s">
        <v>111</v>
      </c>
      <c r="D151" s="102" t="s">
        <v>87</v>
      </c>
      <c r="E151" s="101" t="s">
        <v>310</v>
      </c>
      <c r="F151" s="157">
        <v>0</v>
      </c>
      <c r="G151" s="101" t="s">
        <v>9</v>
      </c>
    </row>
    <row r="152" spans="1:7" ht="63" x14ac:dyDescent="0.25">
      <c r="A152" s="102" t="s">
        <v>156</v>
      </c>
      <c r="B152" s="101" t="s">
        <v>305</v>
      </c>
      <c r="C152" s="131" t="s">
        <v>112</v>
      </c>
      <c r="D152" s="109" t="s">
        <v>90</v>
      </c>
      <c r="E152" s="121" t="s">
        <v>158</v>
      </c>
      <c r="F152" s="157">
        <v>19</v>
      </c>
      <c r="G152" s="101">
        <v>19</v>
      </c>
    </row>
    <row r="153" spans="1:7" ht="47.25" x14ac:dyDescent="0.25">
      <c r="A153" s="102" t="s">
        <v>156</v>
      </c>
      <c r="B153" s="101" t="s">
        <v>305</v>
      </c>
      <c r="C153" s="101" t="s">
        <v>113</v>
      </c>
      <c r="D153" s="102" t="s">
        <v>93</v>
      </c>
      <c r="E153" s="121" t="s">
        <v>311</v>
      </c>
      <c r="F153" s="157">
        <v>6.1</v>
      </c>
      <c r="G153" s="101" t="s">
        <v>8</v>
      </c>
    </row>
    <row r="154" spans="1:7" ht="63" x14ac:dyDescent="0.25">
      <c r="A154" s="102" t="s">
        <v>156</v>
      </c>
      <c r="B154" s="101" t="s">
        <v>305</v>
      </c>
      <c r="C154" s="101" t="s">
        <v>114</v>
      </c>
      <c r="D154" s="102" t="s">
        <v>95</v>
      </c>
      <c r="E154" s="101" t="s">
        <v>312</v>
      </c>
      <c r="F154" s="157">
        <v>0</v>
      </c>
      <c r="G154" s="101" t="s">
        <v>9</v>
      </c>
    </row>
    <row r="155" spans="1:7" ht="63" x14ac:dyDescent="0.25">
      <c r="A155" s="102" t="s">
        <v>156</v>
      </c>
      <c r="B155" s="101" t="s">
        <v>305</v>
      </c>
      <c r="C155" s="101" t="s">
        <v>115</v>
      </c>
      <c r="D155" s="102" t="s">
        <v>72</v>
      </c>
      <c r="E155" s="101" t="s">
        <v>313</v>
      </c>
      <c r="F155" s="157">
        <v>27</v>
      </c>
      <c r="G155" s="101" t="s">
        <v>8</v>
      </c>
    </row>
    <row r="156" spans="1:7" ht="47.25" x14ac:dyDescent="0.25">
      <c r="A156" s="102" t="s">
        <v>156</v>
      </c>
      <c r="B156" s="101" t="s">
        <v>305</v>
      </c>
      <c r="C156" s="131" t="s">
        <v>125</v>
      </c>
      <c r="D156" s="109" t="s">
        <v>98</v>
      </c>
      <c r="E156" s="101" t="s">
        <v>314</v>
      </c>
      <c r="F156" s="101">
        <v>9</v>
      </c>
      <c r="G156" s="101">
        <v>9</v>
      </c>
    </row>
    <row r="157" spans="1:7" ht="31.5" x14ac:dyDescent="0.25">
      <c r="A157" s="154" t="s">
        <v>156</v>
      </c>
      <c r="B157" s="113" t="s">
        <v>305</v>
      </c>
      <c r="C157" s="113" t="s">
        <v>75</v>
      </c>
      <c r="D157" s="114" t="s">
        <v>205</v>
      </c>
      <c r="E157" s="114" t="s">
        <v>315</v>
      </c>
      <c r="F157" s="114">
        <v>28</v>
      </c>
      <c r="G157" s="114">
        <v>28</v>
      </c>
    </row>
    <row r="158" spans="1:7" ht="78.75" x14ac:dyDescent="0.25">
      <c r="A158" s="145" t="s">
        <v>159</v>
      </c>
      <c r="B158" s="101" t="s">
        <v>316</v>
      </c>
      <c r="C158" s="102" t="s">
        <v>160</v>
      </c>
      <c r="D158" s="102" t="s">
        <v>78</v>
      </c>
      <c r="E158" s="102" t="s">
        <v>317</v>
      </c>
      <c r="F158" s="102">
        <f>10/10*100</f>
        <v>100</v>
      </c>
      <c r="G158" s="108" t="s">
        <v>9</v>
      </c>
    </row>
    <row r="159" spans="1:7" ht="78.75" x14ac:dyDescent="0.25">
      <c r="A159" s="145" t="s">
        <v>159</v>
      </c>
      <c r="B159" s="101" t="s">
        <v>316</v>
      </c>
      <c r="C159" s="102" t="s">
        <v>161</v>
      </c>
      <c r="D159" s="102" t="s">
        <v>80</v>
      </c>
      <c r="E159" s="102" t="s">
        <v>151</v>
      </c>
      <c r="F159" s="102">
        <f>3/3*100</f>
        <v>100</v>
      </c>
      <c r="G159" s="108" t="s">
        <v>9</v>
      </c>
    </row>
    <row r="160" spans="1:7" ht="47.25" x14ac:dyDescent="0.25">
      <c r="A160" s="145" t="s">
        <v>159</v>
      </c>
      <c r="B160" s="101" t="s">
        <v>316</v>
      </c>
      <c r="C160" s="102" t="s">
        <v>162</v>
      </c>
      <c r="D160" s="102" t="s">
        <v>83</v>
      </c>
      <c r="E160" s="102" t="s">
        <v>81</v>
      </c>
      <c r="F160" s="102">
        <f>3/3*100</f>
        <v>100</v>
      </c>
      <c r="G160" s="108" t="s">
        <v>9</v>
      </c>
    </row>
    <row r="161" spans="1:7" ht="78.75" x14ac:dyDescent="0.25">
      <c r="A161" s="145" t="s">
        <v>159</v>
      </c>
      <c r="B161" s="101" t="s">
        <v>316</v>
      </c>
      <c r="C161" s="102" t="s">
        <v>163</v>
      </c>
      <c r="D161" s="102" t="s">
        <v>85</v>
      </c>
      <c r="E161" s="102" t="s">
        <v>135</v>
      </c>
      <c r="F161" s="102">
        <f>0/13*100</f>
        <v>0</v>
      </c>
      <c r="G161" s="108" t="s">
        <v>9</v>
      </c>
    </row>
    <row r="162" spans="1:7" ht="63" x14ac:dyDescent="0.25">
      <c r="A162" s="145" t="s">
        <v>159</v>
      </c>
      <c r="B162" s="101" t="s">
        <v>316</v>
      </c>
      <c r="C162" s="102" t="s">
        <v>164</v>
      </c>
      <c r="D162" s="102" t="s">
        <v>87</v>
      </c>
      <c r="E162" s="102" t="s">
        <v>153</v>
      </c>
      <c r="F162" s="130">
        <v>50</v>
      </c>
      <c r="G162" s="108" t="s">
        <v>8</v>
      </c>
    </row>
    <row r="163" spans="1:7" ht="31.5" x14ac:dyDescent="0.25">
      <c r="A163" s="145" t="s">
        <v>159</v>
      </c>
      <c r="B163" s="101" t="s">
        <v>316</v>
      </c>
      <c r="C163" s="158" t="s">
        <v>165</v>
      </c>
      <c r="D163" s="109" t="s">
        <v>90</v>
      </c>
      <c r="E163" s="108" t="s">
        <v>91</v>
      </c>
      <c r="F163" s="108">
        <f>5+5+5+5+2</f>
        <v>22</v>
      </c>
      <c r="G163" s="132">
        <v>22</v>
      </c>
    </row>
    <row r="164" spans="1:7" ht="47.25" x14ac:dyDescent="0.25">
      <c r="A164" s="145" t="s">
        <v>159</v>
      </c>
      <c r="B164" s="101" t="s">
        <v>316</v>
      </c>
      <c r="C164" s="102" t="s">
        <v>166</v>
      </c>
      <c r="D164" s="102" t="s">
        <v>93</v>
      </c>
      <c r="E164" s="102" t="s">
        <v>318</v>
      </c>
      <c r="F164" s="130">
        <v>60</v>
      </c>
      <c r="G164" s="108" t="s">
        <v>9</v>
      </c>
    </row>
    <row r="165" spans="1:7" ht="63" x14ac:dyDescent="0.25">
      <c r="A165" s="145" t="s">
        <v>159</v>
      </c>
      <c r="B165" s="101" t="s">
        <v>316</v>
      </c>
      <c r="C165" s="102" t="s">
        <v>167</v>
      </c>
      <c r="D165" s="102" t="s">
        <v>95</v>
      </c>
      <c r="E165" s="102" t="s">
        <v>319</v>
      </c>
      <c r="F165" s="102">
        <v>25</v>
      </c>
      <c r="G165" s="108" t="s">
        <v>11</v>
      </c>
    </row>
    <row r="166" spans="1:7" ht="47.25" x14ac:dyDescent="0.25">
      <c r="A166" s="145" t="s">
        <v>159</v>
      </c>
      <c r="B166" s="101" t="s">
        <v>316</v>
      </c>
      <c r="C166" s="102" t="s">
        <v>168</v>
      </c>
      <c r="D166" s="102" t="s">
        <v>72</v>
      </c>
      <c r="E166" s="102" t="s">
        <v>320</v>
      </c>
      <c r="F166" s="130">
        <v>58</v>
      </c>
      <c r="G166" s="108" t="s">
        <v>8</v>
      </c>
    </row>
    <row r="167" spans="1:7" ht="31.5" x14ac:dyDescent="0.25">
      <c r="A167" s="145" t="s">
        <v>159</v>
      </c>
      <c r="B167" s="101" t="s">
        <v>316</v>
      </c>
      <c r="C167" s="109" t="s">
        <v>169</v>
      </c>
      <c r="D167" s="109" t="s">
        <v>98</v>
      </c>
      <c r="E167" s="108" t="s">
        <v>321</v>
      </c>
      <c r="F167" s="108">
        <v>10</v>
      </c>
      <c r="G167" s="132">
        <v>10</v>
      </c>
    </row>
    <row r="168" spans="1:7" ht="31.5" x14ac:dyDescent="0.25">
      <c r="A168" s="154" t="s">
        <v>159</v>
      </c>
      <c r="B168" s="113" t="s">
        <v>316</v>
      </c>
      <c r="C168" s="113" t="s">
        <v>75</v>
      </c>
      <c r="D168" s="114" t="s">
        <v>205</v>
      </c>
      <c r="E168" s="114" t="s">
        <v>104</v>
      </c>
      <c r="F168" s="114">
        <v>32</v>
      </c>
      <c r="G168" s="114">
        <v>32</v>
      </c>
    </row>
    <row r="169" spans="1:7" ht="78.75" x14ac:dyDescent="0.25">
      <c r="A169" s="145" t="s">
        <v>322</v>
      </c>
      <c r="B169" s="101" t="s">
        <v>323</v>
      </c>
      <c r="C169" s="102" t="s">
        <v>160</v>
      </c>
      <c r="D169" s="102" t="s">
        <v>78</v>
      </c>
      <c r="E169" s="102" t="s">
        <v>324</v>
      </c>
      <c r="F169" s="102">
        <v>78</v>
      </c>
      <c r="G169" s="108" t="s">
        <v>11</v>
      </c>
    </row>
    <row r="170" spans="1:7" ht="78.75" x14ac:dyDescent="0.25">
      <c r="A170" s="145" t="s">
        <v>322</v>
      </c>
      <c r="B170" s="101" t="s">
        <v>323</v>
      </c>
      <c r="C170" s="102" t="s">
        <v>161</v>
      </c>
      <c r="D170" s="102" t="s">
        <v>80</v>
      </c>
      <c r="E170" s="102" t="s">
        <v>131</v>
      </c>
      <c r="F170" s="102">
        <f>1/1*100</f>
        <v>100</v>
      </c>
      <c r="G170" s="108" t="s">
        <v>9</v>
      </c>
    </row>
    <row r="171" spans="1:7" ht="47.25" x14ac:dyDescent="0.25">
      <c r="A171" s="145" t="s">
        <v>322</v>
      </c>
      <c r="B171" s="101" t="s">
        <v>323</v>
      </c>
      <c r="C171" s="102" t="s">
        <v>162</v>
      </c>
      <c r="D171" s="102" t="s">
        <v>83</v>
      </c>
      <c r="E171" s="102" t="s">
        <v>131</v>
      </c>
      <c r="F171" s="102">
        <f>1/1*100</f>
        <v>100</v>
      </c>
      <c r="G171" s="108" t="s">
        <v>9</v>
      </c>
    </row>
    <row r="172" spans="1:7" ht="78.75" x14ac:dyDescent="0.25">
      <c r="A172" s="145" t="s">
        <v>322</v>
      </c>
      <c r="B172" s="101" t="s">
        <v>323</v>
      </c>
      <c r="C172" s="102" t="s">
        <v>163</v>
      </c>
      <c r="D172" s="102" t="s">
        <v>85</v>
      </c>
      <c r="E172" s="102" t="s">
        <v>325</v>
      </c>
      <c r="F172" s="102">
        <f>0/10*100</f>
        <v>0</v>
      </c>
      <c r="G172" s="108" t="s">
        <v>9</v>
      </c>
    </row>
    <row r="173" spans="1:7" ht="63" x14ac:dyDescent="0.25">
      <c r="A173" s="145" t="s">
        <v>322</v>
      </c>
      <c r="B173" s="101" t="s">
        <v>323</v>
      </c>
      <c r="C173" s="102" t="s">
        <v>164</v>
      </c>
      <c r="D173" s="102" t="s">
        <v>87</v>
      </c>
      <c r="E173" s="102" t="s">
        <v>326</v>
      </c>
      <c r="F173" s="130">
        <f>0/1*100</f>
        <v>0</v>
      </c>
      <c r="G173" s="108" t="s">
        <v>9</v>
      </c>
    </row>
    <row r="174" spans="1:7" ht="31.5" x14ac:dyDescent="0.25">
      <c r="A174" s="145" t="s">
        <v>322</v>
      </c>
      <c r="B174" s="101" t="s">
        <v>323</v>
      </c>
      <c r="C174" s="158" t="s">
        <v>165</v>
      </c>
      <c r="D174" s="109" t="s">
        <v>90</v>
      </c>
      <c r="E174" s="108" t="s">
        <v>327</v>
      </c>
      <c r="F174" s="159">
        <f>F169+F170+F171+F172+F173</f>
        <v>278</v>
      </c>
      <c r="G174" s="132">
        <f>3+5+5+5+5</f>
        <v>23</v>
      </c>
    </row>
    <row r="175" spans="1:7" ht="47.25" x14ac:dyDescent="0.25">
      <c r="A175" s="145" t="s">
        <v>322</v>
      </c>
      <c r="B175" s="101" t="s">
        <v>323</v>
      </c>
      <c r="C175" s="102" t="s">
        <v>166</v>
      </c>
      <c r="D175" s="102" t="s">
        <v>93</v>
      </c>
      <c r="E175" s="102" t="s">
        <v>328</v>
      </c>
      <c r="F175" s="130">
        <f>74.2/92.2*100</f>
        <v>80.477223427331893</v>
      </c>
      <c r="G175" s="108" t="s">
        <v>9</v>
      </c>
    </row>
    <row r="176" spans="1:7" ht="63" x14ac:dyDescent="0.25">
      <c r="A176" s="145" t="s">
        <v>322</v>
      </c>
      <c r="B176" s="101" t="s">
        <v>323</v>
      </c>
      <c r="C176" s="102" t="s">
        <v>167</v>
      </c>
      <c r="D176" s="102" t="s">
        <v>95</v>
      </c>
      <c r="E176" s="102" t="s">
        <v>329</v>
      </c>
      <c r="F176" s="102">
        <f>0/121.2*100</f>
        <v>0</v>
      </c>
      <c r="G176" s="108" t="s">
        <v>9</v>
      </c>
    </row>
    <row r="177" spans="1:7" ht="47.25" x14ac:dyDescent="0.25">
      <c r="A177" s="145" t="s">
        <v>322</v>
      </c>
      <c r="B177" s="101" t="s">
        <v>323</v>
      </c>
      <c r="C177" s="102" t="s">
        <v>168</v>
      </c>
      <c r="D177" s="102" t="s">
        <v>72</v>
      </c>
      <c r="E177" s="102" t="s">
        <v>330</v>
      </c>
      <c r="F177" s="130">
        <f>92.2/118.97*100</f>
        <v>77.498529040934699</v>
      </c>
      <c r="G177" s="108" t="s">
        <v>8</v>
      </c>
    </row>
    <row r="178" spans="1:7" ht="31.5" x14ac:dyDescent="0.25">
      <c r="A178" s="145" t="s">
        <v>322</v>
      </c>
      <c r="B178" s="101" t="s">
        <v>323</v>
      </c>
      <c r="C178" s="109" t="s">
        <v>169</v>
      </c>
      <c r="D178" s="109" t="s">
        <v>98</v>
      </c>
      <c r="E178" s="108" t="s">
        <v>73</v>
      </c>
      <c r="F178" s="108">
        <v>12</v>
      </c>
      <c r="G178" s="132">
        <v>12</v>
      </c>
    </row>
    <row r="179" spans="1:7" ht="31.5" x14ac:dyDescent="0.25">
      <c r="A179" s="154" t="s">
        <v>322</v>
      </c>
      <c r="B179" s="113" t="s">
        <v>323</v>
      </c>
      <c r="C179" s="113" t="s">
        <v>75</v>
      </c>
      <c r="D179" s="114" t="s">
        <v>205</v>
      </c>
      <c r="E179" s="114" t="s">
        <v>331</v>
      </c>
      <c r="F179" s="114">
        <v>35</v>
      </c>
      <c r="G179" s="114">
        <v>35</v>
      </c>
    </row>
    <row r="180" spans="1:7" ht="78.75" x14ac:dyDescent="0.25">
      <c r="A180" s="111" t="s">
        <v>332</v>
      </c>
      <c r="B180" s="101" t="s">
        <v>333</v>
      </c>
      <c r="C180" s="101" t="s">
        <v>106</v>
      </c>
      <c r="D180" s="102" t="s">
        <v>78</v>
      </c>
      <c r="E180" s="102" t="s">
        <v>334</v>
      </c>
      <c r="F180" s="130">
        <f>(14/14)*100</f>
        <v>100</v>
      </c>
      <c r="G180" s="102" t="s">
        <v>9</v>
      </c>
    </row>
    <row r="181" spans="1:7" ht="78.75" x14ac:dyDescent="0.25">
      <c r="A181" s="111" t="s">
        <v>332</v>
      </c>
      <c r="B181" s="101" t="s">
        <v>333</v>
      </c>
      <c r="C181" s="101" t="s">
        <v>107</v>
      </c>
      <c r="D181" s="102" t="s">
        <v>80</v>
      </c>
      <c r="E181" s="102" t="s">
        <v>244</v>
      </c>
      <c r="F181" s="130">
        <f>(3/3)*100</f>
        <v>100</v>
      </c>
      <c r="G181" s="102" t="s">
        <v>9</v>
      </c>
    </row>
    <row r="182" spans="1:7" ht="63" x14ac:dyDescent="0.25">
      <c r="A182" s="111" t="s">
        <v>332</v>
      </c>
      <c r="B182" s="101" t="s">
        <v>333</v>
      </c>
      <c r="C182" s="101" t="s">
        <v>109</v>
      </c>
      <c r="D182" s="102" t="s">
        <v>83</v>
      </c>
      <c r="E182" s="102" t="s">
        <v>119</v>
      </c>
      <c r="F182" s="160">
        <f>(6/6)*100</f>
        <v>100</v>
      </c>
      <c r="G182" s="102" t="s">
        <v>9</v>
      </c>
    </row>
    <row r="183" spans="1:7" ht="78.75" x14ac:dyDescent="0.25">
      <c r="A183" s="111" t="s">
        <v>332</v>
      </c>
      <c r="B183" s="101" t="s">
        <v>333</v>
      </c>
      <c r="C183" s="101" t="s">
        <v>110</v>
      </c>
      <c r="D183" s="102" t="s">
        <v>85</v>
      </c>
      <c r="E183" s="102" t="s">
        <v>335</v>
      </c>
      <c r="F183" s="102">
        <f>(0/14)*100</f>
        <v>0</v>
      </c>
      <c r="G183" s="102" t="s">
        <v>9</v>
      </c>
    </row>
    <row r="184" spans="1:7" ht="63" x14ac:dyDescent="0.25">
      <c r="A184" s="111" t="s">
        <v>332</v>
      </c>
      <c r="B184" s="101" t="s">
        <v>333</v>
      </c>
      <c r="C184" s="101" t="s">
        <v>111</v>
      </c>
      <c r="D184" s="102" t="s">
        <v>87</v>
      </c>
      <c r="E184" s="102" t="s">
        <v>336</v>
      </c>
      <c r="F184" s="102">
        <v>50</v>
      </c>
      <c r="G184" s="102" t="s">
        <v>11</v>
      </c>
    </row>
    <row r="185" spans="1:7" ht="63" x14ac:dyDescent="0.25">
      <c r="A185" s="111" t="s">
        <v>332</v>
      </c>
      <c r="B185" s="101" t="s">
        <v>333</v>
      </c>
      <c r="C185" s="161" t="s">
        <v>112</v>
      </c>
      <c r="D185" s="109" t="s">
        <v>90</v>
      </c>
      <c r="E185" s="109" t="s">
        <v>293</v>
      </c>
      <c r="F185" s="162">
        <v>23</v>
      </c>
      <c r="G185" s="109">
        <v>23</v>
      </c>
    </row>
    <row r="186" spans="1:7" ht="47.25" x14ac:dyDescent="0.25">
      <c r="A186" s="111" t="s">
        <v>332</v>
      </c>
      <c r="B186" s="101" t="s">
        <v>333</v>
      </c>
      <c r="C186" s="101" t="s">
        <v>113</v>
      </c>
      <c r="D186" s="102" t="s">
        <v>93</v>
      </c>
      <c r="E186" s="102" t="s">
        <v>337</v>
      </c>
      <c r="F186" s="130">
        <v>18</v>
      </c>
      <c r="G186" s="102" t="s">
        <v>11</v>
      </c>
    </row>
    <row r="187" spans="1:7" ht="63" x14ac:dyDescent="0.25">
      <c r="A187" s="111" t="s">
        <v>332</v>
      </c>
      <c r="B187" s="101" t="s">
        <v>333</v>
      </c>
      <c r="C187" s="101" t="s">
        <v>114</v>
      </c>
      <c r="D187" s="102" t="s">
        <v>95</v>
      </c>
      <c r="E187" s="102" t="s">
        <v>338</v>
      </c>
      <c r="F187" s="130">
        <v>1.66</v>
      </c>
      <c r="G187" s="102" t="s">
        <v>9</v>
      </c>
    </row>
    <row r="188" spans="1:7" ht="63" x14ac:dyDescent="0.25">
      <c r="A188" s="111" t="s">
        <v>332</v>
      </c>
      <c r="B188" s="101" t="s">
        <v>333</v>
      </c>
      <c r="C188" s="101" t="s">
        <v>115</v>
      </c>
      <c r="D188" s="102" t="s">
        <v>72</v>
      </c>
      <c r="E188" s="102" t="s">
        <v>339</v>
      </c>
      <c r="F188" s="130">
        <v>123</v>
      </c>
      <c r="G188" s="102" t="s">
        <v>11</v>
      </c>
    </row>
    <row r="189" spans="1:7" ht="47.25" x14ac:dyDescent="0.25">
      <c r="A189" s="111" t="s">
        <v>332</v>
      </c>
      <c r="B189" s="101" t="s">
        <v>333</v>
      </c>
      <c r="C189" s="161" t="s">
        <v>340</v>
      </c>
      <c r="D189" s="109" t="s">
        <v>98</v>
      </c>
      <c r="E189" s="163" t="s">
        <v>341</v>
      </c>
      <c r="F189" s="164">
        <v>11</v>
      </c>
      <c r="G189" s="163">
        <v>11</v>
      </c>
    </row>
    <row r="190" spans="1:7" ht="31.5" x14ac:dyDescent="0.25">
      <c r="A190" s="116" t="s">
        <v>332</v>
      </c>
      <c r="B190" s="113" t="s">
        <v>333</v>
      </c>
      <c r="C190" s="165" t="s">
        <v>75</v>
      </c>
      <c r="D190" s="114" t="s">
        <v>205</v>
      </c>
      <c r="E190" s="113" t="s">
        <v>342</v>
      </c>
      <c r="F190" s="137">
        <v>34</v>
      </c>
      <c r="G190" s="113">
        <v>34</v>
      </c>
    </row>
    <row r="191" spans="1:7" ht="78.75" x14ac:dyDescent="0.25">
      <c r="A191" s="111" t="s">
        <v>343</v>
      </c>
      <c r="B191" s="101" t="s">
        <v>344</v>
      </c>
      <c r="C191" s="101" t="s">
        <v>106</v>
      </c>
      <c r="D191" s="102" t="s">
        <v>78</v>
      </c>
      <c r="E191" s="102" t="s">
        <v>101</v>
      </c>
      <c r="F191" s="102">
        <f>4/4*100</f>
        <v>100</v>
      </c>
      <c r="G191" s="108" t="s">
        <v>9</v>
      </c>
    </row>
    <row r="192" spans="1:7" ht="78.75" x14ac:dyDescent="0.25">
      <c r="A192" s="111" t="s">
        <v>343</v>
      </c>
      <c r="B192" s="101" t="s">
        <v>344</v>
      </c>
      <c r="C192" s="101" t="s">
        <v>107</v>
      </c>
      <c r="D192" s="102" t="s">
        <v>80</v>
      </c>
      <c r="E192" s="144" t="s">
        <v>345</v>
      </c>
      <c r="F192" s="144">
        <v>0</v>
      </c>
      <c r="G192" s="166" t="s">
        <v>8</v>
      </c>
    </row>
    <row r="193" spans="1:7" ht="63" x14ac:dyDescent="0.25">
      <c r="A193" s="111" t="s">
        <v>343</v>
      </c>
      <c r="B193" s="101" t="s">
        <v>344</v>
      </c>
      <c r="C193" s="101" t="s">
        <v>109</v>
      </c>
      <c r="D193" s="102" t="s">
        <v>83</v>
      </c>
      <c r="E193" s="144" t="s">
        <v>345</v>
      </c>
      <c r="F193" s="144">
        <v>0</v>
      </c>
      <c r="G193" s="166" t="s">
        <v>8</v>
      </c>
    </row>
    <row r="194" spans="1:7" ht="78.75" x14ac:dyDescent="0.25">
      <c r="A194" s="111" t="s">
        <v>343</v>
      </c>
      <c r="B194" s="101" t="s">
        <v>344</v>
      </c>
      <c r="C194" s="101" t="s">
        <v>110</v>
      </c>
      <c r="D194" s="102" t="s">
        <v>85</v>
      </c>
      <c r="E194" s="144" t="s">
        <v>157</v>
      </c>
      <c r="F194" s="144">
        <f>0/13*100</f>
        <v>0</v>
      </c>
      <c r="G194" s="166" t="s">
        <v>9</v>
      </c>
    </row>
    <row r="195" spans="1:7" ht="63" x14ac:dyDescent="0.25">
      <c r="A195" s="111" t="s">
        <v>343</v>
      </c>
      <c r="B195" s="101" t="s">
        <v>344</v>
      </c>
      <c r="C195" s="101" t="s">
        <v>111</v>
      </c>
      <c r="D195" s="102" t="s">
        <v>87</v>
      </c>
      <c r="E195" s="144" t="s">
        <v>345</v>
      </c>
      <c r="F195" s="160">
        <v>0</v>
      </c>
      <c r="G195" s="166" t="s">
        <v>9</v>
      </c>
    </row>
    <row r="196" spans="1:7" ht="63" x14ac:dyDescent="0.25">
      <c r="A196" s="111" t="s">
        <v>343</v>
      </c>
      <c r="B196" s="101" t="s">
        <v>344</v>
      </c>
      <c r="C196" s="161" t="s">
        <v>112</v>
      </c>
      <c r="D196" s="109" t="s">
        <v>90</v>
      </c>
      <c r="E196" s="166" t="s">
        <v>346</v>
      </c>
      <c r="F196" s="166">
        <f>5+2+2+5+5</f>
        <v>19</v>
      </c>
      <c r="G196" s="167">
        <v>19</v>
      </c>
    </row>
    <row r="197" spans="1:7" ht="47.25" x14ac:dyDescent="0.25">
      <c r="A197" s="111" t="s">
        <v>343</v>
      </c>
      <c r="B197" s="101" t="s">
        <v>344</v>
      </c>
      <c r="C197" s="101" t="s">
        <v>113</v>
      </c>
      <c r="D197" s="102" t="s">
        <v>93</v>
      </c>
      <c r="E197" s="144" t="s">
        <v>347</v>
      </c>
      <c r="F197" s="160">
        <f>150.6/1199.2*100</f>
        <v>12.558372248165442</v>
      </c>
      <c r="G197" s="166" t="s">
        <v>8</v>
      </c>
    </row>
    <row r="198" spans="1:7" ht="63" x14ac:dyDescent="0.25">
      <c r="A198" s="111" t="s">
        <v>343</v>
      </c>
      <c r="B198" s="101" t="s">
        <v>344</v>
      </c>
      <c r="C198" s="101" t="s">
        <v>114</v>
      </c>
      <c r="D198" s="102" t="s">
        <v>95</v>
      </c>
      <c r="E198" s="144" t="s">
        <v>348</v>
      </c>
      <c r="F198" s="144">
        <f>0/118.9*100</f>
        <v>0</v>
      </c>
      <c r="G198" s="166" t="s">
        <v>9</v>
      </c>
    </row>
    <row r="199" spans="1:7" ht="63" x14ac:dyDescent="0.25">
      <c r="A199" s="111" t="s">
        <v>343</v>
      </c>
      <c r="B199" s="101" t="s">
        <v>344</v>
      </c>
      <c r="C199" s="101" t="s">
        <v>115</v>
      </c>
      <c r="D199" s="102" t="s">
        <v>72</v>
      </c>
      <c r="E199" s="144" t="s">
        <v>349</v>
      </c>
      <c r="F199" s="160">
        <f>118.9/106.7*100</f>
        <v>111.43392689784442</v>
      </c>
      <c r="G199" s="166" t="s">
        <v>11</v>
      </c>
    </row>
    <row r="200" spans="1:7" ht="47.25" x14ac:dyDescent="0.25">
      <c r="A200" s="111" t="s">
        <v>343</v>
      </c>
      <c r="B200" s="101" t="s">
        <v>344</v>
      </c>
      <c r="C200" s="161" t="s">
        <v>340</v>
      </c>
      <c r="D200" s="109" t="s">
        <v>98</v>
      </c>
      <c r="E200" s="166" t="s">
        <v>103</v>
      </c>
      <c r="F200" s="166">
        <f>2+5+3</f>
        <v>10</v>
      </c>
      <c r="G200" s="167">
        <v>10</v>
      </c>
    </row>
    <row r="201" spans="1:7" ht="31.5" x14ac:dyDescent="0.25">
      <c r="A201" s="116" t="s">
        <v>343</v>
      </c>
      <c r="B201" s="113" t="s">
        <v>344</v>
      </c>
      <c r="C201" s="165" t="s">
        <v>75</v>
      </c>
      <c r="D201" s="114" t="s">
        <v>205</v>
      </c>
      <c r="E201" s="168" t="s">
        <v>132</v>
      </c>
      <c r="F201" s="168">
        <f>19+10</f>
        <v>29</v>
      </c>
      <c r="G201" s="168">
        <v>29</v>
      </c>
    </row>
    <row r="202" spans="1:7" ht="78.75" x14ac:dyDescent="0.25">
      <c r="A202" s="145" t="s">
        <v>350</v>
      </c>
      <c r="B202" s="101" t="s">
        <v>351</v>
      </c>
      <c r="C202" s="102" t="s">
        <v>160</v>
      </c>
      <c r="D202" s="102" t="s">
        <v>78</v>
      </c>
      <c r="E202" s="169" t="s">
        <v>102</v>
      </c>
      <c r="F202" s="169">
        <v>100</v>
      </c>
      <c r="G202" s="169" t="s">
        <v>9</v>
      </c>
    </row>
    <row r="203" spans="1:7" ht="78.75" x14ac:dyDescent="0.25">
      <c r="A203" s="145" t="s">
        <v>350</v>
      </c>
      <c r="B203" s="101" t="s">
        <v>351</v>
      </c>
      <c r="C203" s="102" t="s">
        <v>161</v>
      </c>
      <c r="D203" s="102" t="s">
        <v>80</v>
      </c>
      <c r="E203" s="170">
        <v>0</v>
      </c>
      <c r="F203" s="169">
        <v>0</v>
      </c>
      <c r="G203" s="169" t="s">
        <v>352</v>
      </c>
    </row>
    <row r="204" spans="1:7" ht="47.25" x14ac:dyDescent="0.25">
      <c r="A204" s="145" t="s">
        <v>350</v>
      </c>
      <c r="B204" s="101" t="s">
        <v>351</v>
      </c>
      <c r="C204" s="102" t="s">
        <v>162</v>
      </c>
      <c r="D204" s="102" t="s">
        <v>83</v>
      </c>
      <c r="E204" s="169">
        <v>0</v>
      </c>
      <c r="F204" s="169">
        <v>0</v>
      </c>
      <c r="G204" s="169" t="s">
        <v>352</v>
      </c>
    </row>
    <row r="205" spans="1:7" ht="78.75" x14ac:dyDescent="0.25">
      <c r="A205" s="145" t="s">
        <v>350</v>
      </c>
      <c r="B205" s="101" t="s">
        <v>351</v>
      </c>
      <c r="C205" s="102" t="s">
        <v>163</v>
      </c>
      <c r="D205" s="102" t="s">
        <v>85</v>
      </c>
      <c r="E205" s="169" t="s">
        <v>210</v>
      </c>
      <c r="F205" s="169">
        <v>0</v>
      </c>
      <c r="G205" s="169" t="s">
        <v>9</v>
      </c>
    </row>
    <row r="206" spans="1:7" ht="63" x14ac:dyDescent="0.25">
      <c r="A206" s="145" t="s">
        <v>350</v>
      </c>
      <c r="B206" s="101" t="s">
        <v>351</v>
      </c>
      <c r="C206" s="102" t="s">
        <v>164</v>
      </c>
      <c r="D206" s="102" t="s">
        <v>87</v>
      </c>
      <c r="E206" s="169">
        <v>0</v>
      </c>
      <c r="F206" s="169">
        <v>0</v>
      </c>
      <c r="G206" s="169" t="s">
        <v>9</v>
      </c>
    </row>
    <row r="207" spans="1:7" ht="31.5" x14ac:dyDescent="0.25">
      <c r="A207" s="145" t="s">
        <v>350</v>
      </c>
      <c r="B207" s="101" t="s">
        <v>351</v>
      </c>
      <c r="C207" s="158" t="s">
        <v>165</v>
      </c>
      <c r="D207" s="109" t="s">
        <v>90</v>
      </c>
      <c r="E207" s="171" t="s">
        <v>346</v>
      </c>
      <c r="F207" s="171">
        <v>19</v>
      </c>
      <c r="G207" s="171">
        <v>19</v>
      </c>
    </row>
    <row r="208" spans="1:7" ht="47.25" x14ac:dyDescent="0.25">
      <c r="A208" s="145" t="s">
        <v>350</v>
      </c>
      <c r="B208" s="101" t="s">
        <v>351</v>
      </c>
      <c r="C208" s="102" t="s">
        <v>166</v>
      </c>
      <c r="D208" s="102" t="s">
        <v>93</v>
      </c>
      <c r="E208" s="169" t="s">
        <v>353</v>
      </c>
      <c r="F208" s="169">
        <v>7.3</v>
      </c>
      <c r="G208" s="169" t="s">
        <v>352</v>
      </c>
    </row>
    <row r="209" spans="1:7" ht="63" x14ac:dyDescent="0.25">
      <c r="A209" s="145" t="s">
        <v>350</v>
      </c>
      <c r="B209" s="101" t="s">
        <v>351</v>
      </c>
      <c r="C209" s="102" t="s">
        <v>167</v>
      </c>
      <c r="D209" s="102" t="s">
        <v>95</v>
      </c>
      <c r="E209" s="169" t="s">
        <v>354</v>
      </c>
      <c r="F209" s="169">
        <v>0</v>
      </c>
      <c r="G209" s="169" t="s">
        <v>9</v>
      </c>
    </row>
    <row r="210" spans="1:7" ht="47.25" x14ac:dyDescent="0.25">
      <c r="A210" s="145" t="s">
        <v>350</v>
      </c>
      <c r="B210" s="101" t="s">
        <v>351</v>
      </c>
      <c r="C210" s="102" t="s">
        <v>168</v>
      </c>
      <c r="D210" s="102" t="s">
        <v>72</v>
      </c>
      <c r="E210" s="169" t="s">
        <v>355</v>
      </c>
      <c r="F210" s="169">
        <v>808.7</v>
      </c>
      <c r="G210" s="169" t="s">
        <v>356</v>
      </c>
    </row>
    <row r="211" spans="1:7" ht="31.5" x14ac:dyDescent="0.25">
      <c r="A211" s="145" t="s">
        <v>350</v>
      </c>
      <c r="B211" s="101" t="s">
        <v>351</v>
      </c>
      <c r="C211" s="109" t="s">
        <v>169</v>
      </c>
      <c r="D211" s="109" t="s">
        <v>98</v>
      </c>
      <c r="E211" s="172" t="s">
        <v>103</v>
      </c>
      <c r="F211" s="172">
        <v>10</v>
      </c>
      <c r="G211" s="172">
        <v>10</v>
      </c>
    </row>
    <row r="212" spans="1:7" ht="31.5" x14ac:dyDescent="0.25">
      <c r="A212" s="154" t="s">
        <v>350</v>
      </c>
      <c r="B212" s="113" t="s">
        <v>351</v>
      </c>
      <c r="C212" s="113" t="s">
        <v>75</v>
      </c>
      <c r="D212" s="114" t="s">
        <v>205</v>
      </c>
      <c r="E212" s="114" t="s">
        <v>132</v>
      </c>
      <c r="F212" s="173"/>
      <c r="G212" s="114">
        <v>29</v>
      </c>
    </row>
    <row r="213" spans="1:7" ht="78.75" x14ac:dyDescent="0.25">
      <c r="A213" s="145" t="s">
        <v>357</v>
      </c>
      <c r="B213" s="101" t="s">
        <v>358</v>
      </c>
      <c r="C213" s="102" t="s">
        <v>160</v>
      </c>
      <c r="D213" s="102" t="s">
        <v>78</v>
      </c>
      <c r="E213" s="169" t="s">
        <v>131</v>
      </c>
      <c r="F213" s="169">
        <v>100</v>
      </c>
      <c r="G213" s="169" t="s">
        <v>9</v>
      </c>
    </row>
    <row r="214" spans="1:7" ht="78.75" x14ac:dyDescent="0.25">
      <c r="A214" s="145" t="s">
        <v>357</v>
      </c>
      <c r="B214" s="101" t="s">
        <v>358</v>
      </c>
      <c r="C214" s="102" t="s">
        <v>161</v>
      </c>
      <c r="D214" s="102" t="s">
        <v>80</v>
      </c>
      <c r="E214" s="174" t="s">
        <v>345</v>
      </c>
      <c r="F214" s="174">
        <v>0</v>
      </c>
      <c r="G214" s="169" t="s">
        <v>352</v>
      </c>
    </row>
    <row r="215" spans="1:7" ht="47.25" x14ac:dyDescent="0.25">
      <c r="A215" s="145" t="s">
        <v>357</v>
      </c>
      <c r="B215" s="101" t="s">
        <v>358</v>
      </c>
      <c r="C215" s="102" t="s">
        <v>162</v>
      </c>
      <c r="D215" s="102" t="s">
        <v>83</v>
      </c>
      <c r="E215" s="169" t="s">
        <v>151</v>
      </c>
      <c r="F215" s="169">
        <v>100</v>
      </c>
      <c r="G215" s="169" t="s">
        <v>9</v>
      </c>
    </row>
    <row r="216" spans="1:7" ht="78.75" x14ac:dyDescent="0.25">
      <c r="A216" s="145" t="s">
        <v>357</v>
      </c>
      <c r="B216" s="101" t="s">
        <v>358</v>
      </c>
      <c r="C216" s="102" t="s">
        <v>163</v>
      </c>
      <c r="D216" s="102" t="s">
        <v>85</v>
      </c>
      <c r="E216" s="169" t="s">
        <v>123</v>
      </c>
      <c r="F216" s="169">
        <v>0</v>
      </c>
      <c r="G216" s="169" t="s">
        <v>9</v>
      </c>
    </row>
    <row r="217" spans="1:7" ht="63" x14ac:dyDescent="0.25">
      <c r="A217" s="145" t="s">
        <v>357</v>
      </c>
      <c r="B217" s="101" t="s">
        <v>358</v>
      </c>
      <c r="C217" s="102" t="s">
        <v>164</v>
      </c>
      <c r="D217" s="102" t="s">
        <v>87</v>
      </c>
      <c r="E217" s="169" t="s">
        <v>123</v>
      </c>
      <c r="F217" s="169">
        <v>0</v>
      </c>
      <c r="G217" s="169" t="s">
        <v>9</v>
      </c>
    </row>
    <row r="218" spans="1:7" ht="31.5" x14ac:dyDescent="0.25">
      <c r="A218" s="145" t="s">
        <v>357</v>
      </c>
      <c r="B218" s="101" t="s">
        <v>358</v>
      </c>
      <c r="C218" s="158" t="s">
        <v>165</v>
      </c>
      <c r="D218" s="109" t="s">
        <v>90</v>
      </c>
      <c r="E218" s="172" t="s">
        <v>359</v>
      </c>
      <c r="F218" s="172">
        <v>20</v>
      </c>
      <c r="G218" s="172">
        <v>22</v>
      </c>
    </row>
    <row r="219" spans="1:7" ht="47.25" x14ac:dyDescent="0.25">
      <c r="A219" s="145" t="s">
        <v>357</v>
      </c>
      <c r="B219" s="101" t="s">
        <v>358</v>
      </c>
      <c r="C219" s="102" t="s">
        <v>166</v>
      </c>
      <c r="D219" s="102" t="s">
        <v>93</v>
      </c>
      <c r="E219" s="169" t="s">
        <v>360</v>
      </c>
      <c r="F219" s="169">
        <v>100</v>
      </c>
      <c r="G219" s="169" t="s">
        <v>9</v>
      </c>
    </row>
    <row r="220" spans="1:7" ht="63" x14ac:dyDescent="0.25">
      <c r="A220" s="145" t="s">
        <v>357</v>
      </c>
      <c r="B220" s="101" t="s">
        <v>358</v>
      </c>
      <c r="C220" s="102" t="s">
        <v>167</v>
      </c>
      <c r="D220" s="102" t="s">
        <v>95</v>
      </c>
      <c r="E220" s="169" t="s">
        <v>361</v>
      </c>
      <c r="F220" s="169">
        <v>100</v>
      </c>
      <c r="G220" s="169" t="s">
        <v>9</v>
      </c>
    </row>
    <row r="221" spans="1:7" ht="47.25" x14ac:dyDescent="0.25">
      <c r="A221" s="145" t="s">
        <v>357</v>
      </c>
      <c r="B221" s="101" t="s">
        <v>358</v>
      </c>
      <c r="C221" s="102" t="s">
        <v>168</v>
      </c>
      <c r="D221" s="102" t="s">
        <v>72</v>
      </c>
      <c r="E221" s="169" t="s">
        <v>362</v>
      </c>
      <c r="F221" s="169">
        <v>106</v>
      </c>
      <c r="G221" s="169" t="s">
        <v>11</v>
      </c>
    </row>
    <row r="222" spans="1:7" ht="31.5" x14ac:dyDescent="0.25">
      <c r="A222" s="145" t="s">
        <v>357</v>
      </c>
      <c r="B222" s="101" t="s">
        <v>358</v>
      </c>
      <c r="C222" s="109" t="s">
        <v>169</v>
      </c>
      <c r="D222" s="109" t="s">
        <v>98</v>
      </c>
      <c r="E222" s="172" t="s">
        <v>116</v>
      </c>
      <c r="F222" s="172">
        <v>15</v>
      </c>
      <c r="G222" s="172">
        <v>15</v>
      </c>
    </row>
    <row r="223" spans="1:7" ht="31.5" x14ac:dyDescent="0.25">
      <c r="A223" s="154" t="s">
        <v>357</v>
      </c>
      <c r="B223" s="113" t="s">
        <v>358</v>
      </c>
      <c r="C223" s="113" t="s">
        <v>75</v>
      </c>
      <c r="D223" s="114" t="s">
        <v>205</v>
      </c>
      <c r="E223" s="175" t="s">
        <v>117</v>
      </c>
      <c r="F223" s="175"/>
      <c r="G223" s="175">
        <v>37</v>
      </c>
    </row>
    <row r="224" spans="1:7" ht="78.75" x14ac:dyDescent="0.25">
      <c r="A224" s="145" t="s">
        <v>363</v>
      </c>
      <c r="B224" s="101" t="s">
        <v>364</v>
      </c>
      <c r="C224" s="102" t="s">
        <v>160</v>
      </c>
      <c r="D224" s="102" t="s">
        <v>78</v>
      </c>
      <c r="E224" s="102" t="s">
        <v>365</v>
      </c>
      <c r="F224" s="102">
        <f>10/10*100</f>
        <v>100</v>
      </c>
      <c r="G224" s="108" t="s">
        <v>9</v>
      </c>
    </row>
    <row r="225" spans="1:7" ht="78.75" x14ac:dyDescent="0.25">
      <c r="A225" s="145" t="s">
        <v>363</v>
      </c>
      <c r="B225" s="101" t="s">
        <v>364</v>
      </c>
      <c r="C225" s="102" t="s">
        <v>161</v>
      </c>
      <c r="D225" s="102" t="s">
        <v>80</v>
      </c>
      <c r="E225" s="102" t="s">
        <v>131</v>
      </c>
      <c r="F225" s="102">
        <f>3/3*100</f>
        <v>100</v>
      </c>
      <c r="G225" s="108" t="s">
        <v>9</v>
      </c>
    </row>
    <row r="226" spans="1:7" ht="47.25" x14ac:dyDescent="0.25">
      <c r="A226" s="145" t="s">
        <v>363</v>
      </c>
      <c r="B226" s="101" t="s">
        <v>364</v>
      </c>
      <c r="C226" s="102" t="s">
        <v>162</v>
      </c>
      <c r="D226" s="102" t="s">
        <v>83</v>
      </c>
      <c r="E226" s="102" t="s">
        <v>131</v>
      </c>
      <c r="F226" s="102">
        <f>3/3*100</f>
        <v>100</v>
      </c>
      <c r="G226" s="108" t="s">
        <v>9</v>
      </c>
    </row>
    <row r="227" spans="1:7" ht="78.75" x14ac:dyDescent="0.25">
      <c r="A227" s="145" t="s">
        <v>363</v>
      </c>
      <c r="B227" s="101" t="s">
        <v>364</v>
      </c>
      <c r="C227" s="102" t="s">
        <v>163</v>
      </c>
      <c r="D227" s="102" t="s">
        <v>85</v>
      </c>
      <c r="E227" s="102" t="s">
        <v>366</v>
      </c>
      <c r="F227" s="102">
        <v>1.7</v>
      </c>
      <c r="G227" s="108" t="s">
        <v>9</v>
      </c>
    </row>
    <row r="228" spans="1:7" ht="63" x14ac:dyDescent="0.25">
      <c r="A228" s="145" t="s">
        <v>363</v>
      </c>
      <c r="B228" s="101" t="s">
        <v>364</v>
      </c>
      <c r="C228" s="102" t="s">
        <v>164</v>
      </c>
      <c r="D228" s="102" t="s">
        <v>87</v>
      </c>
      <c r="E228" s="102" t="s">
        <v>326</v>
      </c>
      <c r="F228" s="130">
        <v>0</v>
      </c>
      <c r="G228" s="108" t="s">
        <v>9</v>
      </c>
    </row>
    <row r="229" spans="1:7" ht="31.5" x14ac:dyDescent="0.25">
      <c r="A229" s="145" t="s">
        <v>363</v>
      </c>
      <c r="B229" s="101" t="s">
        <v>364</v>
      </c>
      <c r="C229" s="158" t="s">
        <v>165</v>
      </c>
      <c r="D229" s="109" t="s">
        <v>90</v>
      </c>
      <c r="E229" s="108" t="s">
        <v>128</v>
      </c>
      <c r="F229" s="108">
        <v>25</v>
      </c>
      <c r="G229" s="132">
        <v>25</v>
      </c>
    </row>
    <row r="230" spans="1:7" ht="47.25" x14ac:dyDescent="0.25">
      <c r="A230" s="145" t="s">
        <v>363</v>
      </c>
      <c r="B230" s="101" t="s">
        <v>364</v>
      </c>
      <c r="C230" s="102" t="s">
        <v>166</v>
      </c>
      <c r="D230" s="102" t="s">
        <v>93</v>
      </c>
      <c r="E230" s="102" t="s">
        <v>367</v>
      </c>
      <c r="F230" s="130">
        <v>10</v>
      </c>
      <c r="G230" s="108" t="s">
        <v>8</v>
      </c>
    </row>
    <row r="231" spans="1:7" ht="63" x14ac:dyDescent="0.25">
      <c r="A231" s="145" t="s">
        <v>363</v>
      </c>
      <c r="B231" s="101" t="s">
        <v>364</v>
      </c>
      <c r="C231" s="102" t="s">
        <v>167</v>
      </c>
      <c r="D231" s="102" t="s">
        <v>95</v>
      </c>
      <c r="E231" s="102" t="s">
        <v>368</v>
      </c>
      <c r="F231" s="102">
        <v>2</v>
      </c>
      <c r="G231" s="108" t="s">
        <v>9</v>
      </c>
    </row>
    <row r="232" spans="1:7" ht="47.25" x14ac:dyDescent="0.25">
      <c r="A232" s="145" t="s">
        <v>363</v>
      </c>
      <c r="B232" s="101" t="s">
        <v>364</v>
      </c>
      <c r="C232" s="102" t="s">
        <v>168</v>
      </c>
      <c r="D232" s="102" t="s">
        <v>72</v>
      </c>
      <c r="E232" s="102" t="s">
        <v>369</v>
      </c>
      <c r="F232" s="130">
        <v>6225.97</v>
      </c>
      <c r="G232" s="108" t="s">
        <v>11</v>
      </c>
    </row>
    <row r="233" spans="1:7" ht="31.5" x14ac:dyDescent="0.25">
      <c r="A233" s="145" t="s">
        <v>363</v>
      </c>
      <c r="B233" s="101" t="s">
        <v>364</v>
      </c>
      <c r="C233" s="109" t="s">
        <v>169</v>
      </c>
      <c r="D233" s="109" t="s">
        <v>98</v>
      </c>
      <c r="E233" s="108" t="s">
        <v>103</v>
      </c>
      <c r="F233" s="108">
        <v>10</v>
      </c>
      <c r="G233" s="132">
        <v>10</v>
      </c>
    </row>
    <row r="234" spans="1:7" ht="31.5" x14ac:dyDescent="0.25">
      <c r="A234" s="154" t="s">
        <v>363</v>
      </c>
      <c r="B234" s="113" t="s">
        <v>364</v>
      </c>
      <c r="C234" s="113" t="s">
        <v>75</v>
      </c>
      <c r="D234" s="114" t="s">
        <v>205</v>
      </c>
      <c r="E234" s="114" t="s">
        <v>235</v>
      </c>
      <c r="F234" s="114">
        <f>F229+F233</f>
        <v>35</v>
      </c>
      <c r="G234" s="114">
        <f>G229+G233</f>
        <v>35</v>
      </c>
    </row>
    <row r="235" spans="1:7" ht="78.75" x14ac:dyDescent="0.25">
      <c r="A235" s="145" t="s">
        <v>370</v>
      </c>
      <c r="B235" s="101" t="s">
        <v>371</v>
      </c>
      <c r="C235" s="102" t="s">
        <v>160</v>
      </c>
      <c r="D235" s="102" t="s">
        <v>78</v>
      </c>
      <c r="E235" s="144" t="s">
        <v>372</v>
      </c>
      <c r="F235" s="176">
        <f>39/39*100</f>
        <v>100</v>
      </c>
      <c r="G235" s="166" t="s">
        <v>9</v>
      </c>
    </row>
    <row r="236" spans="1:7" ht="78.75" x14ac:dyDescent="0.25">
      <c r="A236" s="145" t="s">
        <v>370</v>
      </c>
      <c r="B236" s="101" t="s">
        <v>371</v>
      </c>
      <c r="C236" s="102" t="s">
        <v>161</v>
      </c>
      <c r="D236" s="102" t="s">
        <v>80</v>
      </c>
      <c r="E236" s="144" t="s">
        <v>151</v>
      </c>
      <c r="F236" s="176">
        <f>2/2*100</f>
        <v>100</v>
      </c>
      <c r="G236" s="166" t="s">
        <v>9</v>
      </c>
    </row>
    <row r="237" spans="1:7" ht="47.25" x14ac:dyDescent="0.25">
      <c r="A237" s="145" t="s">
        <v>370</v>
      </c>
      <c r="B237" s="101" t="s">
        <v>371</v>
      </c>
      <c r="C237" s="102" t="s">
        <v>162</v>
      </c>
      <c r="D237" s="102" t="s">
        <v>83</v>
      </c>
      <c r="E237" s="144" t="s">
        <v>151</v>
      </c>
      <c r="F237" s="176">
        <f>2/2*100</f>
        <v>100</v>
      </c>
      <c r="G237" s="166" t="s">
        <v>9</v>
      </c>
    </row>
    <row r="238" spans="1:7" ht="78.75" x14ac:dyDescent="0.25">
      <c r="A238" s="145" t="s">
        <v>370</v>
      </c>
      <c r="B238" s="101" t="s">
        <v>371</v>
      </c>
      <c r="C238" s="102" t="s">
        <v>163</v>
      </c>
      <c r="D238" s="102" t="s">
        <v>85</v>
      </c>
      <c r="E238" s="144" t="s">
        <v>373</v>
      </c>
      <c r="F238" s="176">
        <f>4/39*100</f>
        <v>10.256410256410255</v>
      </c>
      <c r="G238" s="166" t="s">
        <v>11</v>
      </c>
    </row>
    <row r="239" spans="1:7" ht="63" x14ac:dyDescent="0.25">
      <c r="A239" s="145" t="s">
        <v>370</v>
      </c>
      <c r="B239" s="101" t="s">
        <v>371</v>
      </c>
      <c r="C239" s="102" t="s">
        <v>164</v>
      </c>
      <c r="D239" s="102" t="s">
        <v>87</v>
      </c>
      <c r="E239" s="144" t="s">
        <v>123</v>
      </c>
      <c r="F239" s="160">
        <f>0/2*100</f>
        <v>0</v>
      </c>
      <c r="G239" s="166" t="s">
        <v>9</v>
      </c>
    </row>
    <row r="240" spans="1:7" ht="31.5" x14ac:dyDescent="0.25">
      <c r="A240" s="145" t="s">
        <v>370</v>
      </c>
      <c r="B240" s="101" t="s">
        <v>371</v>
      </c>
      <c r="C240" s="158" t="s">
        <v>165</v>
      </c>
      <c r="D240" s="109" t="s">
        <v>90</v>
      </c>
      <c r="E240" s="166" t="s">
        <v>374</v>
      </c>
      <c r="F240" s="166">
        <f>5+5+5+3+5</f>
        <v>23</v>
      </c>
      <c r="G240" s="167">
        <v>23</v>
      </c>
    </row>
    <row r="241" spans="1:7" ht="47.25" x14ac:dyDescent="0.25">
      <c r="A241" s="145" t="s">
        <v>370</v>
      </c>
      <c r="B241" s="101" t="s">
        <v>371</v>
      </c>
      <c r="C241" s="102" t="s">
        <v>166</v>
      </c>
      <c r="D241" s="102" t="s">
        <v>93</v>
      </c>
      <c r="E241" s="144" t="s">
        <v>375</v>
      </c>
      <c r="F241" s="160">
        <f>210.8/545.6*100</f>
        <v>38.636363636363633</v>
      </c>
      <c r="G241" s="166" t="s">
        <v>9</v>
      </c>
    </row>
    <row r="242" spans="1:7" ht="63" x14ac:dyDescent="0.25">
      <c r="A242" s="145" t="s">
        <v>370</v>
      </c>
      <c r="B242" s="101" t="s">
        <v>371</v>
      </c>
      <c r="C242" s="102" t="s">
        <v>167</v>
      </c>
      <c r="D242" s="102" t="s">
        <v>95</v>
      </c>
      <c r="E242" s="144" t="s">
        <v>376</v>
      </c>
      <c r="F242" s="176">
        <f>2.9/1384.1*100</f>
        <v>0.20952243335019147</v>
      </c>
      <c r="G242" s="166" t="s">
        <v>9</v>
      </c>
    </row>
    <row r="243" spans="1:7" ht="47.25" x14ac:dyDescent="0.25">
      <c r="A243" s="145" t="s">
        <v>370</v>
      </c>
      <c r="B243" s="101" t="s">
        <v>371</v>
      </c>
      <c r="C243" s="102" t="s">
        <v>168</v>
      </c>
      <c r="D243" s="102" t="s">
        <v>72</v>
      </c>
      <c r="E243" s="144" t="s">
        <v>377</v>
      </c>
      <c r="F243" s="160">
        <f>545.6/271.7*100</f>
        <v>200.80971659919032</v>
      </c>
      <c r="G243" s="166" t="s">
        <v>11</v>
      </c>
    </row>
    <row r="244" spans="1:7" ht="31.5" x14ac:dyDescent="0.25">
      <c r="A244" s="145" t="s">
        <v>370</v>
      </c>
      <c r="B244" s="101" t="s">
        <v>371</v>
      </c>
      <c r="C244" s="109" t="s">
        <v>169</v>
      </c>
      <c r="D244" s="109" t="s">
        <v>98</v>
      </c>
      <c r="E244" s="166" t="s">
        <v>120</v>
      </c>
      <c r="F244" s="166">
        <f>5+5+3</f>
        <v>13</v>
      </c>
      <c r="G244" s="167">
        <v>13</v>
      </c>
    </row>
    <row r="245" spans="1:7" ht="31.5" x14ac:dyDescent="0.25">
      <c r="A245" s="154" t="s">
        <v>370</v>
      </c>
      <c r="B245" s="113" t="s">
        <v>371</v>
      </c>
      <c r="C245" s="113" t="s">
        <v>75</v>
      </c>
      <c r="D245" s="114" t="s">
        <v>205</v>
      </c>
      <c r="E245" s="168" t="s">
        <v>378</v>
      </c>
      <c r="F245" s="168">
        <v>36</v>
      </c>
      <c r="G245" s="168">
        <v>36</v>
      </c>
    </row>
    <row r="246" spans="1:7" ht="78.75" x14ac:dyDescent="0.25">
      <c r="A246" s="145" t="s">
        <v>379</v>
      </c>
      <c r="B246" s="101" t="s">
        <v>380</v>
      </c>
      <c r="C246" s="102" t="s">
        <v>160</v>
      </c>
      <c r="D246" s="102" t="s">
        <v>78</v>
      </c>
      <c r="E246" s="177" t="s">
        <v>381</v>
      </c>
      <c r="F246" s="178">
        <f>15/16*100</f>
        <v>93.75</v>
      </c>
      <c r="G246" s="177" t="s">
        <v>382</v>
      </c>
    </row>
    <row r="247" spans="1:7" ht="78.75" x14ac:dyDescent="0.25">
      <c r="A247" s="145" t="s">
        <v>379</v>
      </c>
      <c r="B247" s="101" t="s">
        <v>380</v>
      </c>
      <c r="C247" s="102" t="s">
        <v>161</v>
      </c>
      <c r="D247" s="102" t="s">
        <v>80</v>
      </c>
      <c r="E247" s="179" t="s">
        <v>131</v>
      </c>
      <c r="F247" s="178">
        <v>100</v>
      </c>
      <c r="G247" s="177" t="s">
        <v>383</v>
      </c>
    </row>
    <row r="248" spans="1:7" ht="47.25" x14ac:dyDescent="0.25">
      <c r="A248" s="145" t="s">
        <v>379</v>
      </c>
      <c r="B248" s="101" t="s">
        <v>380</v>
      </c>
      <c r="C248" s="102" t="s">
        <v>162</v>
      </c>
      <c r="D248" s="102" t="s">
        <v>83</v>
      </c>
      <c r="E248" s="177" t="s">
        <v>131</v>
      </c>
      <c r="F248" s="178">
        <v>100</v>
      </c>
      <c r="G248" s="177" t="s">
        <v>383</v>
      </c>
    </row>
    <row r="249" spans="1:7" ht="78.75" x14ac:dyDescent="0.25">
      <c r="A249" s="145" t="s">
        <v>379</v>
      </c>
      <c r="B249" s="101" t="s">
        <v>380</v>
      </c>
      <c r="C249" s="102" t="s">
        <v>163</v>
      </c>
      <c r="D249" s="102" t="s">
        <v>85</v>
      </c>
      <c r="E249" s="177" t="s">
        <v>384</v>
      </c>
      <c r="F249" s="178">
        <f>0/12*100</f>
        <v>0</v>
      </c>
      <c r="G249" s="177" t="s">
        <v>383</v>
      </c>
    </row>
    <row r="250" spans="1:7" ht="63" x14ac:dyDescent="0.25">
      <c r="A250" s="145" t="s">
        <v>379</v>
      </c>
      <c r="B250" s="101" t="s">
        <v>380</v>
      </c>
      <c r="C250" s="102" t="s">
        <v>164</v>
      </c>
      <c r="D250" s="102" t="s">
        <v>87</v>
      </c>
      <c r="E250" s="177" t="s">
        <v>131</v>
      </c>
      <c r="F250" s="178">
        <v>100</v>
      </c>
      <c r="G250" s="177" t="s">
        <v>385</v>
      </c>
    </row>
    <row r="251" spans="1:7" ht="31.5" x14ac:dyDescent="0.25">
      <c r="A251" s="145" t="s">
        <v>379</v>
      </c>
      <c r="B251" s="101" t="s">
        <v>380</v>
      </c>
      <c r="C251" s="158" t="s">
        <v>165</v>
      </c>
      <c r="D251" s="109" t="s">
        <v>90</v>
      </c>
      <c r="E251" s="177" t="s">
        <v>386</v>
      </c>
      <c r="F251" s="180">
        <v>21</v>
      </c>
      <c r="G251" s="181">
        <v>21</v>
      </c>
    </row>
    <row r="252" spans="1:7" ht="47.25" x14ac:dyDescent="0.25">
      <c r="A252" s="145" t="s">
        <v>379</v>
      </c>
      <c r="B252" s="101" t="s">
        <v>380</v>
      </c>
      <c r="C252" s="102" t="s">
        <v>166</v>
      </c>
      <c r="D252" s="102" t="s">
        <v>93</v>
      </c>
      <c r="E252" s="177" t="s">
        <v>387</v>
      </c>
      <c r="F252" s="178">
        <f>272100/4342100*100</f>
        <v>6.2665530503673335</v>
      </c>
      <c r="G252" s="177" t="s">
        <v>388</v>
      </c>
    </row>
    <row r="253" spans="1:7" ht="63" x14ac:dyDescent="0.25">
      <c r="A253" s="145" t="s">
        <v>379</v>
      </c>
      <c r="B253" s="101" t="s">
        <v>380</v>
      </c>
      <c r="C253" s="102" t="s">
        <v>167</v>
      </c>
      <c r="D253" s="102" t="s">
        <v>95</v>
      </c>
      <c r="E253" s="177" t="s">
        <v>389</v>
      </c>
      <c r="F253" s="178">
        <f>0/298540*100</f>
        <v>0</v>
      </c>
      <c r="G253" s="177" t="s">
        <v>383</v>
      </c>
    </row>
    <row r="254" spans="1:7" ht="47.25" x14ac:dyDescent="0.25">
      <c r="A254" s="145" t="s">
        <v>379</v>
      </c>
      <c r="B254" s="101" t="s">
        <v>380</v>
      </c>
      <c r="C254" s="102" t="s">
        <v>168</v>
      </c>
      <c r="D254" s="102" t="s">
        <v>72</v>
      </c>
      <c r="E254" s="177" t="s">
        <v>390</v>
      </c>
      <c r="F254" s="178">
        <f>41700/190040.31</f>
        <v>0.21942713101236258</v>
      </c>
      <c r="G254" s="177" t="s">
        <v>388</v>
      </c>
    </row>
    <row r="255" spans="1:7" ht="31.5" x14ac:dyDescent="0.25">
      <c r="A255" s="145" t="s">
        <v>379</v>
      </c>
      <c r="B255" s="101" t="s">
        <v>380</v>
      </c>
      <c r="C255" s="109" t="s">
        <v>169</v>
      </c>
      <c r="D255" s="109" t="s">
        <v>98</v>
      </c>
      <c r="E255" s="177" t="s">
        <v>391</v>
      </c>
      <c r="F255" s="180">
        <f>2+5+2</f>
        <v>9</v>
      </c>
      <c r="G255" s="181">
        <v>9</v>
      </c>
    </row>
    <row r="256" spans="1:7" ht="31.5" x14ac:dyDescent="0.25">
      <c r="A256" s="182" t="s">
        <v>379</v>
      </c>
      <c r="B256" s="113" t="s">
        <v>380</v>
      </c>
      <c r="C256" s="113" t="s">
        <v>75</v>
      </c>
      <c r="D256" s="114" t="s">
        <v>205</v>
      </c>
      <c r="E256" s="183" t="s">
        <v>392</v>
      </c>
      <c r="F256" s="184"/>
      <c r="G256" s="185">
        <v>30</v>
      </c>
    </row>
    <row r="257" spans="1:7" ht="78.75" x14ac:dyDescent="0.25">
      <c r="A257" s="117" t="s">
        <v>393</v>
      </c>
      <c r="B257" s="186" t="s">
        <v>394</v>
      </c>
      <c r="C257" s="140" t="s">
        <v>77</v>
      </c>
      <c r="D257" s="102" t="s">
        <v>78</v>
      </c>
      <c r="E257" s="102" t="s">
        <v>151</v>
      </c>
      <c r="F257" s="102">
        <v>100</v>
      </c>
      <c r="G257" s="108" t="s">
        <v>9</v>
      </c>
    </row>
    <row r="258" spans="1:7" ht="78.75" x14ac:dyDescent="0.25">
      <c r="A258" s="117" t="s">
        <v>393</v>
      </c>
      <c r="B258" s="186" t="s">
        <v>394</v>
      </c>
      <c r="C258" s="140" t="s">
        <v>79</v>
      </c>
      <c r="D258" s="102" t="s">
        <v>80</v>
      </c>
      <c r="E258" s="102" t="s">
        <v>151</v>
      </c>
      <c r="F258" s="102">
        <v>100</v>
      </c>
      <c r="G258" s="108" t="s">
        <v>9</v>
      </c>
    </row>
    <row r="259" spans="1:7" ht="47.25" x14ac:dyDescent="0.25">
      <c r="A259" s="117" t="s">
        <v>393</v>
      </c>
      <c r="B259" s="186" t="s">
        <v>394</v>
      </c>
      <c r="C259" s="140" t="s">
        <v>82</v>
      </c>
      <c r="D259" s="102" t="s">
        <v>83</v>
      </c>
      <c r="E259" s="102" t="s">
        <v>151</v>
      </c>
      <c r="F259" s="102">
        <v>100</v>
      </c>
      <c r="G259" s="108" t="s">
        <v>9</v>
      </c>
    </row>
    <row r="260" spans="1:7" ht="78.75" x14ac:dyDescent="0.25">
      <c r="A260" s="117" t="s">
        <v>393</v>
      </c>
      <c r="B260" s="186" t="s">
        <v>394</v>
      </c>
      <c r="C260" s="140" t="s">
        <v>84</v>
      </c>
      <c r="D260" s="102" t="s">
        <v>85</v>
      </c>
      <c r="E260" s="102" t="s">
        <v>157</v>
      </c>
      <c r="F260" s="102">
        <v>0</v>
      </c>
      <c r="G260" s="108" t="s">
        <v>9</v>
      </c>
    </row>
    <row r="261" spans="1:7" ht="63" x14ac:dyDescent="0.25">
      <c r="A261" s="117" t="s">
        <v>393</v>
      </c>
      <c r="B261" s="186" t="s">
        <v>394</v>
      </c>
      <c r="C261" s="140" t="s">
        <v>86</v>
      </c>
      <c r="D261" s="102" t="s">
        <v>87</v>
      </c>
      <c r="E261" s="102" t="s">
        <v>123</v>
      </c>
      <c r="F261" s="130">
        <v>0</v>
      </c>
      <c r="G261" s="108" t="s">
        <v>9</v>
      </c>
    </row>
    <row r="262" spans="1:7" ht="31.5" x14ac:dyDescent="0.25">
      <c r="A262" s="117" t="s">
        <v>393</v>
      </c>
      <c r="B262" s="186" t="s">
        <v>394</v>
      </c>
      <c r="C262" s="141" t="s">
        <v>89</v>
      </c>
      <c r="D262" s="109" t="s">
        <v>90</v>
      </c>
      <c r="E262" s="108" t="s">
        <v>128</v>
      </c>
      <c r="F262" s="108">
        <v>25</v>
      </c>
      <c r="G262" s="132">
        <v>25</v>
      </c>
    </row>
    <row r="263" spans="1:7" ht="47.25" x14ac:dyDescent="0.25">
      <c r="A263" s="117" t="s">
        <v>393</v>
      </c>
      <c r="B263" s="186" t="s">
        <v>394</v>
      </c>
      <c r="C263" s="140" t="s">
        <v>92</v>
      </c>
      <c r="D263" s="102" t="s">
        <v>93</v>
      </c>
      <c r="E263" s="102" t="s">
        <v>395</v>
      </c>
      <c r="F263" s="130">
        <v>100.6723716381418</v>
      </c>
      <c r="G263" s="108" t="s">
        <v>9</v>
      </c>
    </row>
    <row r="264" spans="1:7" ht="63" x14ac:dyDescent="0.25">
      <c r="A264" s="117" t="s">
        <v>393</v>
      </c>
      <c r="B264" s="186" t="s">
        <v>394</v>
      </c>
      <c r="C264" s="140" t="s">
        <v>94</v>
      </c>
      <c r="D264" s="102" t="s">
        <v>95</v>
      </c>
      <c r="E264" s="102" t="s">
        <v>396</v>
      </c>
      <c r="F264" s="102">
        <v>0</v>
      </c>
      <c r="G264" s="108" t="s">
        <v>9</v>
      </c>
    </row>
    <row r="265" spans="1:7" ht="47.25" x14ac:dyDescent="0.25">
      <c r="A265" s="117" t="s">
        <v>393</v>
      </c>
      <c r="B265" s="186" t="s">
        <v>394</v>
      </c>
      <c r="C265" s="140" t="s">
        <v>96</v>
      </c>
      <c r="D265" s="102" t="s">
        <v>72</v>
      </c>
      <c r="E265" s="102" t="s">
        <v>397</v>
      </c>
      <c r="F265" s="130">
        <v>739.60216998191686</v>
      </c>
      <c r="G265" s="108" t="s">
        <v>398</v>
      </c>
    </row>
    <row r="266" spans="1:7" ht="31.5" x14ac:dyDescent="0.25">
      <c r="A266" s="117" t="s">
        <v>393</v>
      </c>
      <c r="B266" s="186" t="s">
        <v>394</v>
      </c>
      <c r="C266" s="141" t="s">
        <v>97</v>
      </c>
      <c r="D266" s="109" t="s">
        <v>98</v>
      </c>
      <c r="E266" s="108" t="s">
        <v>120</v>
      </c>
      <c r="F266" s="108">
        <v>13</v>
      </c>
      <c r="G266" s="132">
        <v>13</v>
      </c>
    </row>
    <row r="267" spans="1:7" ht="31.5" x14ac:dyDescent="0.25">
      <c r="A267" s="123" t="s">
        <v>393</v>
      </c>
      <c r="B267" s="124" t="s">
        <v>394</v>
      </c>
      <c r="C267" s="113" t="s">
        <v>75</v>
      </c>
      <c r="D267" s="114" t="s">
        <v>205</v>
      </c>
      <c r="E267" s="114" t="s">
        <v>129</v>
      </c>
      <c r="F267" s="114">
        <f>G262+G266</f>
        <v>38</v>
      </c>
      <c r="G267" s="114">
        <v>38</v>
      </c>
    </row>
    <row r="268" spans="1:7" ht="78.75" x14ac:dyDescent="0.25">
      <c r="A268" s="117" t="s">
        <v>399</v>
      </c>
      <c r="B268" s="186" t="s">
        <v>400</v>
      </c>
      <c r="C268" s="140" t="s">
        <v>77</v>
      </c>
      <c r="D268" s="102" t="s">
        <v>78</v>
      </c>
      <c r="E268" s="144" t="s">
        <v>401</v>
      </c>
      <c r="F268" s="187">
        <v>100</v>
      </c>
      <c r="G268" s="102" t="s">
        <v>402</v>
      </c>
    </row>
    <row r="269" spans="1:7" ht="78.75" x14ac:dyDescent="0.25">
      <c r="A269" s="117" t="s">
        <v>399</v>
      </c>
      <c r="B269" s="186" t="s">
        <v>400</v>
      </c>
      <c r="C269" s="140" t="s">
        <v>79</v>
      </c>
      <c r="D269" s="102" t="s">
        <v>80</v>
      </c>
      <c r="E269" s="144" t="s">
        <v>403</v>
      </c>
      <c r="F269" s="187">
        <v>100</v>
      </c>
      <c r="G269" s="102" t="s">
        <v>402</v>
      </c>
    </row>
    <row r="270" spans="1:7" ht="47.25" x14ac:dyDescent="0.25">
      <c r="A270" s="117" t="s">
        <v>399</v>
      </c>
      <c r="B270" s="186" t="s">
        <v>400</v>
      </c>
      <c r="C270" s="140" t="s">
        <v>82</v>
      </c>
      <c r="D270" s="102" t="s">
        <v>83</v>
      </c>
      <c r="E270" s="144" t="s">
        <v>404</v>
      </c>
      <c r="F270" s="187">
        <v>100</v>
      </c>
      <c r="G270" s="102" t="s">
        <v>402</v>
      </c>
    </row>
    <row r="271" spans="1:7" ht="78.75" x14ac:dyDescent="0.25">
      <c r="A271" s="117" t="s">
        <v>399</v>
      </c>
      <c r="B271" s="186" t="s">
        <v>400</v>
      </c>
      <c r="C271" s="140" t="s">
        <v>84</v>
      </c>
      <c r="D271" s="102" t="s">
        <v>85</v>
      </c>
      <c r="E271" s="144" t="s">
        <v>405</v>
      </c>
      <c r="F271" s="187">
        <v>0</v>
      </c>
      <c r="G271" s="102" t="s">
        <v>402</v>
      </c>
    </row>
    <row r="272" spans="1:7" ht="63" x14ac:dyDescent="0.25">
      <c r="A272" s="117" t="s">
        <v>399</v>
      </c>
      <c r="B272" s="186" t="s">
        <v>400</v>
      </c>
      <c r="C272" s="140" t="s">
        <v>86</v>
      </c>
      <c r="D272" s="102" t="s">
        <v>87</v>
      </c>
      <c r="E272" s="144" t="s">
        <v>406</v>
      </c>
      <c r="F272" s="187">
        <v>0</v>
      </c>
      <c r="G272" s="102" t="s">
        <v>402</v>
      </c>
    </row>
    <row r="273" spans="1:7" ht="47.25" x14ac:dyDescent="0.25">
      <c r="A273" s="117" t="s">
        <v>399</v>
      </c>
      <c r="B273" s="186" t="s">
        <v>400</v>
      </c>
      <c r="C273" s="141" t="s">
        <v>89</v>
      </c>
      <c r="D273" s="109" t="s">
        <v>90</v>
      </c>
      <c r="E273" s="158" t="s">
        <v>407</v>
      </c>
      <c r="F273" s="188" t="s">
        <v>408</v>
      </c>
      <c r="G273" s="158">
        <v>25</v>
      </c>
    </row>
    <row r="274" spans="1:7" ht="47.25" x14ac:dyDescent="0.25">
      <c r="A274" s="117" t="s">
        <v>399</v>
      </c>
      <c r="B274" s="186" t="s">
        <v>400</v>
      </c>
      <c r="C274" s="140" t="s">
        <v>92</v>
      </c>
      <c r="D274" s="102" t="s">
        <v>93</v>
      </c>
      <c r="E274" s="144" t="s">
        <v>409</v>
      </c>
      <c r="F274" s="187">
        <v>2</v>
      </c>
      <c r="G274" s="102" t="s">
        <v>352</v>
      </c>
    </row>
    <row r="275" spans="1:7" ht="63" x14ac:dyDescent="0.25">
      <c r="A275" s="117" t="s">
        <v>399</v>
      </c>
      <c r="B275" s="186" t="s">
        <v>400</v>
      </c>
      <c r="C275" s="140" t="s">
        <v>94</v>
      </c>
      <c r="D275" s="102" t="s">
        <v>95</v>
      </c>
      <c r="E275" s="144" t="s">
        <v>410</v>
      </c>
      <c r="F275" s="187">
        <v>0</v>
      </c>
      <c r="G275" s="102" t="s">
        <v>402</v>
      </c>
    </row>
    <row r="276" spans="1:7" ht="47.25" x14ac:dyDescent="0.25">
      <c r="A276" s="117" t="s">
        <v>399</v>
      </c>
      <c r="B276" s="186" t="s">
        <v>400</v>
      </c>
      <c r="C276" s="140" t="s">
        <v>96</v>
      </c>
      <c r="D276" s="102" t="s">
        <v>72</v>
      </c>
      <c r="E276" s="144" t="s">
        <v>411</v>
      </c>
      <c r="F276" s="187">
        <v>309</v>
      </c>
      <c r="G276" s="144" t="s">
        <v>398</v>
      </c>
    </row>
    <row r="277" spans="1:7" ht="47.25" x14ac:dyDescent="0.25">
      <c r="A277" s="117" t="s">
        <v>399</v>
      </c>
      <c r="B277" s="186" t="s">
        <v>400</v>
      </c>
      <c r="C277" s="141" t="s">
        <v>97</v>
      </c>
      <c r="D277" s="109" t="s">
        <v>98</v>
      </c>
      <c r="E277" s="158" t="s">
        <v>412</v>
      </c>
      <c r="F277" s="188">
        <v>10</v>
      </c>
      <c r="G277" s="109">
        <v>10</v>
      </c>
    </row>
    <row r="278" spans="1:7" ht="47.25" x14ac:dyDescent="0.25">
      <c r="A278" s="123" t="s">
        <v>399</v>
      </c>
      <c r="B278" s="124" t="s">
        <v>400</v>
      </c>
      <c r="C278" s="113" t="s">
        <v>75</v>
      </c>
      <c r="D278" s="114" t="s">
        <v>205</v>
      </c>
      <c r="E278" s="114" t="s">
        <v>214</v>
      </c>
      <c r="F278" s="124" t="s">
        <v>413</v>
      </c>
      <c r="G278" s="113">
        <v>35</v>
      </c>
    </row>
  </sheetData>
  <mergeCells count="1">
    <mergeCell ref="A1:G1"/>
  </mergeCells>
  <pageMargins left="0.7" right="0.7" top="0.75" bottom="0.75" header="0.3" footer="0.3"/>
  <pageSetup paperSize="9" scale="5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topLeftCell="A21" zoomScale="70" zoomScaleNormal="70" workbookViewId="0">
      <selection sqref="A1:F29"/>
    </sheetView>
  </sheetViews>
  <sheetFormatPr defaultRowHeight="15" x14ac:dyDescent="0.25"/>
  <cols>
    <col min="1" max="1" width="9.28515625" customWidth="1"/>
    <col min="2" max="2" width="17.85546875" customWidth="1"/>
    <col min="3" max="3" width="56.85546875" customWidth="1"/>
    <col min="4" max="4" width="34.7109375" customWidth="1"/>
    <col min="5" max="5" width="23.85546875" customWidth="1"/>
    <col min="6" max="6" width="19.42578125" customWidth="1"/>
  </cols>
  <sheetData>
    <row r="1" spans="1:6" ht="22.5" x14ac:dyDescent="0.25">
      <c r="A1" s="267" t="s">
        <v>56</v>
      </c>
      <c r="B1" s="267"/>
      <c r="C1" s="267"/>
      <c r="D1" s="267"/>
      <c r="E1" s="267"/>
      <c r="F1" s="267"/>
    </row>
    <row r="2" spans="1:6" ht="37.5" x14ac:dyDescent="0.25">
      <c r="A2" s="24" t="s">
        <v>59</v>
      </c>
      <c r="B2" s="24" t="s">
        <v>1</v>
      </c>
      <c r="C2" s="83" t="s">
        <v>2</v>
      </c>
      <c r="D2" s="84" t="s">
        <v>15</v>
      </c>
      <c r="E2" s="24" t="s">
        <v>16</v>
      </c>
      <c r="F2" s="85" t="s">
        <v>17</v>
      </c>
    </row>
    <row r="3" spans="1:6" ht="18.75" x14ac:dyDescent="0.25">
      <c r="A3" s="24">
        <v>1</v>
      </c>
      <c r="B3" s="24">
        <v>2</v>
      </c>
      <c r="C3" s="24">
        <v>3</v>
      </c>
      <c r="D3" s="24">
        <v>4</v>
      </c>
      <c r="E3" s="24">
        <v>5</v>
      </c>
      <c r="F3" s="24">
        <v>6</v>
      </c>
    </row>
    <row r="4" spans="1:6" ht="75" x14ac:dyDescent="0.25">
      <c r="A4" s="25">
        <v>1</v>
      </c>
      <c r="B4" s="25" t="s">
        <v>20</v>
      </c>
      <c r="C4" s="230" t="s">
        <v>55</v>
      </c>
      <c r="D4" s="86" t="s">
        <v>481</v>
      </c>
      <c r="E4" s="87">
        <v>0.98099999999999998</v>
      </c>
      <c r="F4" s="230" t="s">
        <v>459</v>
      </c>
    </row>
    <row r="5" spans="1:6" ht="75" x14ac:dyDescent="0.25">
      <c r="A5" s="25">
        <v>2</v>
      </c>
      <c r="B5" s="25" t="s">
        <v>323</v>
      </c>
      <c r="C5" s="230" t="s">
        <v>55</v>
      </c>
      <c r="D5" s="86" t="s">
        <v>482</v>
      </c>
      <c r="E5" s="87">
        <v>0</v>
      </c>
      <c r="F5" s="230" t="s">
        <v>460</v>
      </c>
    </row>
    <row r="6" spans="1:6" ht="75" x14ac:dyDescent="0.25">
      <c r="A6" s="25">
        <v>3</v>
      </c>
      <c r="B6" s="25" t="s">
        <v>278</v>
      </c>
      <c r="C6" s="230" t="s">
        <v>55</v>
      </c>
      <c r="D6" s="86" t="s">
        <v>483</v>
      </c>
      <c r="E6" s="87">
        <v>1.359</v>
      </c>
      <c r="F6" s="230" t="s">
        <v>459</v>
      </c>
    </row>
    <row r="7" spans="1:6" ht="75" x14ac:dyDescent="0.25">
      <c r="A7" s="25">
        <v>4</v>
      </c>
      <c r="B7" s="25" t="s">
        <v>21</v>
      </c>
      <c r="C7" s="230" t="s">
        <v>55</v>
      </c>
      <c r="D7" s="86" t="s">
        <v>484</v>
      </c>
      <c r="E7" s="87">
        <v>1.26</v>
      </c>
      <c r="F7" s="230" t="s">
        <v>459</v>
      </c>
    </row>
    <row r="8" spans="1:6" ht="75" x14ac:dyDescent="0.25">
      <c r="A8" s="25">
        <v>5</v>
      </c>
      <c r="B8" s="25" t="s">
        <v>461</v>
      </c>
      <c r="C8" s="230" t="s">
        <v>55</v>
      </c>
      <c r="D8" s="86" t="s">
        <v>485</v>
      </c>
      <c r="E8" s="87">
        <v>0.23</v>
      </c>
      <c r="F8" s="230" t="s">
        <v>356</v>
      </c>
    </row>
    <row r="9" spans="1:6" ht="75" x14ac:dyDescent="0.25">
      <c r="A9" s="25">
        <v>6</v>
      </c>
      <c r="B9" s="230" t="s">
        <v>57</v>
      </c>
      <c r="C9" s="230" t="s">
        <v>55</v>
      </c>
      <c r="D9" s="86" t="s">
        <v>58</v>
      </c>
      <c r="E9" s="87">
        <v>0</v>
      </c>
      <c r="F9" s="230" t="s">
        <v>460</v>
      </c>
    </row>
    <row r="10" spans="1:6" ht="75" x14ac:dyDescent="0.25">
      <c r="A10" s="25">
        <v>7</v>
      </c>
      <c r="B10" s="25" t="s">
        <v>292</v>
      </c>
      <c r="C10" s="230" t="s">
        <v>55</v>
      </c>
      <c r="D10" s="86" t="s">
        <v>58</v>
      </c>
      <c r="E10" s="87">
        <v>0.39</v>
      </c>
      <c r="F10" s="230" t="s">
        <v>356</v>
      </c>
    </row>
    <row r="11" spans="1:6" ht="75" x14ac:dyDescent="0.25">
      <c r="A11" s="25">
        <v>8</v>
      </c>
      <c r="B11" s="25" t="s">
        <v>24</v>
      </c>
      <c r="C11" s="230" t="s">
        <v>55</v>
      </c>
      <c r="D11" s="86" t="s">
        <v>58</v>
      </c>
      <c r="E11" s="87">
        <v>0.68</v>
      </c>
      <c r="F11" s="230" t="s">
        <v>459</v>
      </c>
    </row>
    <row r="12" spans="1:6" ht="75" x14ac:dyDescent="0.25">
      <c r="A12" s="25">
        <v>9</v>
      </c>
      <c r="B12" s="25" t="s">
        <v>344</v>
      </c>
      <c r="C12" s="230" t="s">
        <v>55</v>
      </c>
      <c r="D12" s="86" t="s">
        <v>462</v>
      </c>
      <c r="E12" s="87">
        <v>0</v>
      </c>
      <c r="F12" s="230" t="s">
        <v>460</v>
      </c>
    </row>
    <row r="13" spans="1:6" ht="75" x14ac:dyDescent="0.25">
      <c r="A13" s="25">
        <v>10</v>
      </c>
      <c r="B13" s="25" t="s">
        <v>173</v>
      </c>
      <c r="C13" s="230" t="s">
        <v>55</v>
      </c>
      <c r="D13" s="86" t="s">
        <v>463</v>
      </c>
      <c r="E13" s="87">
        <v>0.71299999999999997</v>
      </c>
      <c r="F13" s="230" t="s">
        <v>459</v>
      </c>
    </row>
    <row r="14" spans="1:6" ht="75" x14ac:dyDescent="0.25">
      <c r="A14" s="25">
        <v>11</v>
      </c>
      <c r="B14" s="25" t="s">
        <v>25</v>
      </c>
      <c r="C14" s="230" t="s">
        <v>55</v>
      </c>
      <c r="D14" s="86" t="s">
        <v>464</v>
      </c>
      <c r="E14" s="87">
        <v>0.7077</v>
      </c>
      <c r="F14" s="230" t="s">
        <v>459</v>
      </c>
    </row>
    <row r="15" spans="1:6" ht="75" x14ac:dyDescent="0.25">
      <c r="A15" s="25">
        <v>12</v>
      </c>
      <c r="B15" s="25" t="s">
        <v>465</v>
      </c>
      <c r="C15" s="230" t="s">
        <v>55</v>
      </c>
      <c r="D15" s="86" t="s">
        <v>58</v>
      </c>
      <c r="E15" s="87">
        <v>0</v>
      </c>
      <c r="F15" s="230" t="s">
        <v>460</v>
      </c>
    </row>
    <row r="16" spans="1:6" ht="75" x14ac:dyDescent="0.25">
      <c r="A16" s="25">
        <v>13</v>
      </c>
      <c r="B16" s="25" t="s">
        <v>287</v>
      </c>
      <c r="C16" s="230" t="s">
        <v>55</v>
      </c>
      <c r="D16" s="86" t="s">
        <v>58</v>
      </c>
      <c r="E16" s="87">
        <v>1.05</v>
      </c>
      <c r="F16" s="230" t="s">
        <v>459</v>
      </c>
    </row>
    <row r="17" spans="1:6" ht="75" x14ac:dyDescent="0.25">
      <c r="A17" s="25">
        <v>14</v>
      </c>
      <c r="B17" s="25" t="s">
        <v>371</v>
      </c>
      <c r="C17" s="230" t="s">
        <v>55</v>
      </c>
      <c r="D17" s="86" t="s">
        <v>466</v>
      </c>
      <c r="E17" s="87">
        <v>0</v>
      </c>
      <c r="F17" s="230" t="s">
        <v>460</v>
      </c>
    </row>
    <row r="18" spans="1:6" ht="75" x14ac:dyDescent="0.25">
      <c r="A18" s="25">
        <v>15</v>
      </c>
      <c r="B18" s="25" t="s">
        <v>174</v>
      </c>
      <c r="C18" s="230" t="s">
        <v>55</v>
      </c>
      <c r="D18" s="86" t="s">
        <v>467</v>
      </c>
      <c r="E18" s="87">
        <v>0.9</v>
      </c>
      <c r="F18" s="230" t="s">
        <v>459</v>
      </c>
    </row>
    <row r="19" spans="1:6" ht="75" x14ac:dyDescent="0.25">
      <c r="A19" s="25">
        <v>16</v>
      </c>
      <c r="B19" s="25" t="s">
        <v>26</v>
      </c>
      <c r="C19" s="230" t="s">
        <v>55</v>
      </c>
      <c r="D19" s="86" t="s">
        <v>468</v>
      </c>
      <c r="E19" s="87">
        <v>1.51</v>
      </c>
      <c r="F19" s="230" t="s">
        <v>459</v>
      </c>
    </row>
    <row r="20" spans="1:6" ht="75" x14ac:dyDescent="0.25">
      <c r="A20" s="25">
        <v>17</v>
      </c>
      <c r="B20" s="25" t="s">
        <v>469</v>
      </c>
      <c r="C20" s="230" t="s">
        <v>55</v>
      </c>
      <c r="D20" s="86" t="s">
        <v>470</v>
      </c>
      <c r="E20" s="87">
        <v>0.24</v>
      </c>
      <c r="F20" s="230" t="s">
        <v>356</v>
      </c>
    </row>
    <row r="21" spans="1:6" ht="75" x14ac:dyDescent="0.25">
      <c r="A21" s="25">
        <v>18</v>
      </c>
      <c r="B21" s="25" t="s">
        <v>471</v>
      </c>
      <c r="C21" s="230" t="s">
        <v>55</v>
      </c>
      <c r="D21" s="86" t="s">
        <v>472</v>
      </c>
      <c r="E21" s="87">
        <v>8</v>
      </c>
      <c r="F21" s="230" t="s">
        <v>459</v>
      </c>
    </row>
    <row r="22" spans="1:6" ht="75" x14ac:dyDescent="0.25">
      <c r="A22" s="25">
        <v>19</v>
      </c>
      <c r="B22" s="25" t="s">
        <v>182</v>
      </c>
      <c r="C22" s="230" t="s">
        <v>55</v>
      </c>
      <c r="D22" s="86" t="s">
        <v>473</v>
      </c>
      <c r="E22" s="87">
        <v>0.70799999999999996</v>
      </c>
      <c r="F22" s="230" t="s">
        <v>459</v>
      </c>
    </row>
    <row r="23" spans="1:6" ht="75" x14ac:dyDescent="0.25">
      <c r="A23" s="25">
        <v>20</v>
      </c>
      <c r="B23" s="25" t="s">
        <v>305</v>
      </c>
      <c r="C23" s="230" t="s">
        <v>55</v>
      </c>
      <c r="D23" s="86" t="s">
        <v>474</v>
      </c>
      <c r="E23" s="87">
        <v>0.93500000000000005</v>
      </c>
      <c r="F23" s="230" t="s">
        <v>459</v>
      </c>
    </row>
    <row r="24" spans="1:6" ht="75" x14ac:dyDescent="0.25">
      <c r="A24" s="25">
        <v>21</v>
      </c>
      <c r="B24" s="25" t="s">
        <v>364</v>
      </c>
      <c r="C24" s="230" t="s">
        <v>55</v>
      </c>
      <c r="D24" s="86" t="s">
        <v>475</v>
      </c>
      <c r="E24" s="87">
        <v>0.19</v>
      </c>
      <c r="F24" s="230" t="s">
        <v>460</v>
      </c>
    </row>
    <row r="25" spans="1:6" ht="75" x14ac:dyDescent="0.25">
      <c r="A25" s="25">
        <v>22</v>
      </c>
      <c r="B25" s="25" t="s">
        <v>358</v>
      </c>
      <c r="C25" s="230" t="s">
        <v>55</v>
      </c>
      <c r="D25" s="86" t="s">
        <v>476</v>
      </c>
      <c r="E25" s="87">
        <v>0</v>
      </c>
      <c r="F25" s="230" t="s">
        <v>460</v>
      </c>
    </row>
    <row r="26" spans="1:6" ht="75" x14ac:dyDescent="0.25">
      <c r="A26" s="25">
        <v>23</v>
      </c>
      <c r="B26" s="25" t="s">
        <v>298</v>
      </c>
      <c r="C26" s="230" t="s">
        <v>55</v>
      </c>
      <c r="D26" s="86" t="s">
        <v>477</v>
      </c>
      <c r="E26" s="87">
        <v>1.73</v>
      </c>
      <c r="F26" s="230" t="s">
        <v>459</v>
      </c>
    </row>
    <row r="27" spans="1:6" ht="75" x14ac:dyDescent="0.25">
      <c r="A27" s="25">
        <v>24</v>
      </c>
      <c r="B27" s="25" t="s">
        <v>478</v>
      </c>
      <c r="C27" s="230" t="s">
        <v>55</v>
      </c>
      <c r="D27" s="86" t="s">
        <v>479</v>
      </c>
      <c r="E27" s="87">
        <v>0</v>
      </c>
      <c r="F27" s="230" t="s">
        <v>460</v>
      </c>
    </row>
    <row r="28" spans="1:6" ht="75" x14ac:dyDescent="0.25">
      <c r="A28" s="25">
        <v>25</v>
      </c>
      <c r="B28" s="25" t="s">
        <v>394</v>
      </c>
      <c r="C28" s="230" t="s">
        <v>55</v>
      </c>
      <c r="D28" s="86" t="s">
        <v>476</v>
      </c>
      <c r="E28" s="87">
        <v>0</v>
      </c>
      <c r="F28" s="230" t="s">
        <v>460</v>
      </c>
    </row>
    <row r="29" spans="1:6" ht="75" x14ac:dyDescent="0.25">
      <c r="A29" s="25">
        <v>26</v>
      </c>
      <c r="B29" s="25" t="s">
        <v>22</v>
      </c>
      <c r="C29" s="230" t="s">
        <v>55</v>
      </c>
      <c r="D29" s="86" t="s">
        <v>480</v>
      </c>
      <c r="E29" s="87">
        <v>3.3799999999999997E-2</v>
      </c>
      <c r="F29" s="230" t="s">
        <v>460</v>
      </c>
    </row>
  </sheetData>
  <mergeCells count="1">
    <mergeCell ref="A1:F1"/>
  </mergeCells>
  <pageMargins left="0.7" right="0.7" top="0.75" bottom="0.75" header="0.3" footer="0.3"/>
  <pageSetup paperSize="9" scale="5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abSelected="1" topLeftCell="A17" zoomScale="80" zoomScaleNormal="80" workbookViewId="0">
      <selection sqref="A1:F27"/>
    </sheetView>
  </sheetViews>
  <sheetFormatPr defaultRowHeight="15" x14ac:dyDescent="0.25"/>
  <cols>
    <col min="1" max="1" width="5" customWidth="1"/>
    <col min="2" max="2" width="23.7109375" customWidth="1"/>
    <col min="3" max="3" width="49.5703125" customWidth="1"/>
    <col min="4" max="4" width="51.42578125" customWidth="1"/>
    <col min="5" max="5" width="14.140625" customWidth="1"/>
    <col min="6" max="6" width="16.7109375" customWidth="1"/>
  </cols>
  <sheetData>
    <row r="1" spans="1:6" ht="36.75" customHeight="1" x14ac:dyDescent="0.25">
      <c r="A1" s="268" t="s">
        <v>60</v>
      </c>
      <c r="B1" s="268"/>
      <c r="C1" s="268"/>
      <c r="D1" s="268"/>
      <c r="E1" s="268"/>
      <c r="F1" s="269"/>
    </row>
    <row r="2" spans="1:6" ht="75" x14ac:dyDescent="0.25">
      <c r="A2" s="82" t="s">
        <v>0</v>
      </c>
      <c r="B2" s="82" t="s">
        <v>1</v>
      </c>
      <c r="C2" s="82" t="s">
        <v>2</v>
      </c>
      <c r="D2" s="82" t="s">
        <v>15</v>
      </c>
      <c r="E2" s="82" t="s">
        <v>16</v>
      </c>
      <c r="F2" s="88" t="s">
        <v>4</v>
      </c>
    </row>
    <row r="3" spans="1:6" ht="56.25" x14ac:dyDescent="0.25">
      <c r="A3" s="81">
        <v>1</v>
      </c>
      <c r="B3" s="230" t="s">
        <v>486</v>
      </c>
      <c r="C3" s="230" t="s">
        <v>60</v>
      </c>
      <c r="D3" s="80" t="s">
        <v>64</v>
      </c>
      <c r="E3" s="230">
        <v>0</v>
      </c>
      <c r="F3" s="25" t="s">
        <v>8</v>
      </c>
    </row>
    <row r="4" spans="1:6" ht="56.25" x14ac:dyDescent="0.25">
      <c r="A4" s="81">
        <v>2</v>
      </c>
      <c r="B4" s="230" t="s">
        <v>487</v>
      </c>
      <c r="C4" s="230" t="s">
        <v>60</v>
      </c>
      <c r="D4" s="80" t="s">
        <v>64</v>
      </c>
      <c r="E4" s="230">
        <v>0</v>
      </c>
      <c r="F4" s="25" t="s">
        <v>8</v>
      </c>
    </row>
    <row r="5" spans="1:6" ht="56.25" x14ac:dyDescent="0.25">
      <c r="A5" s="81">
        <v>3</v>
      </c>
      <c r="B5" s="230" t="s">
        <v>10</v>
      </c>
      <c r="C5" s="230" t="s">
        <v>60</v>
      </c>
      <c r="D5" s="80" t="s">
        <v>64</v>
      </c>
      <c r="E5" s="230">
        <v>1.8</v>
      </c>
      <c r="F5" s="25" t="s">
        <v>11</v>
      </c>
    </row>
    <row r="6" spans="1:6" ht="56.25" x14ac:dyDescent="0.25">
      <c r="A6" s="81">
        <v>4</v>
      </c>
      <c r="B6" s="230" t="s">
        <v>173</v>
      </c>
      <c r="C6" s="230" t="s">
        <v>60</v>
      </c>
      <c r="D6" s="80" t="s">
        <v>64</v>
      </c>
      <c r="E6" s="230">
        <v>0.33</v>
      </c>
      <c r="F6" s="25" t="s">
        <v>8</v>
      </c>
    </row>
    <row r="7" spans="1:6" ht="56.25" x14ac:dyDescent="0.25">
      <c r="A7" s="81">
        <v>5</v>
      </c>
      <c r="B7" s="230" t="s">
        <v>21</v>
      </c>
      <c r="C7" s="230" t="s">
        <v>60</v>
      </c>
      <c r="D7" s="80" t="s">
        <v>64</v>
      </c>
      <c r="E7" s="230">
        <v>0</v>
      </c>
      <c r="F7" s="25" t="s">
        <v>8</v>
      </c>
    </row>
    <row r="8" spans="1:6" ht="56.25" x14ac:dyDescent="0.25">
      <c r="A8" s="81">
        <v>6</v>
      </c>
      <c r="B8" s="230" t="s">
        <v>22</v>
      </c>
      <c r="C8" s="230" t="s">
        <v>60</v>
      </c>
      <c r="D8" s="80" t="s">
        <v>64</v>
      </c>
      <c r="E8" s="230">
        <v>0</v>
      </c>
      <c r="F8" s="25" t="s">
        <v>8</v>
      </c>
    </row>
    <row r="9" spans="1:6" ht="56.25" x14ac:dyDescent="0.25">
      <c r="A9" s="81">
        <v>7</v>
      </c>
      <c r="B9" s="230" t="s">
        <v>25</v>
      </c>
      <c r="C9" s="230" t="s">
        <v>60</v>
      </c>
      <c r="D9" s="80" t="s">
        <v>64</v>
      </c>
      <c r="E9" s="230">
        <v>0</v>
      </c>
      <c r="F9" s="25" t="s">
        <v>8</v>
      </c>
    </row>
    <row r="10" spans="1:6" ht="56.25" x14ac:dyDescent="0.25">
      <c r="A10" s="81">
        <v>8</v>
      </c>
      <c r="B10" s="230" t="s">
        <v>20</v>
      </c>
      <c r="C10" s="230" t="s">
        <v>60</v>
      </c>
      <c r="D10" s="80" t="s">
        <v>64</v>
      </c>
      <c r="E10" s="230">
        <v>5.2</v>
      </c>
      <c r="F10" s="25" t="s">
        <v>65</v>
      </c>
    </row>
    <row r="11" spans="1:6" ht="56.25" x14ac:dyDescent="0.25">
      <c r="A11" s="81">
        <v>9</v>
      </c>
      <c r="B11" s="230" t="s">
        <v>26</v>
      </c>
      <c r="C11" s="230" t="s">
        <v>60</v>
      </c>
      <c r="D11" s="80" t="s">
        <v>64</v>
      </c>
      <c r="E11" s="230">
        <v>4.9000000000000004</v>
      </c>
      <c r="F11" s="25" t="s">
        <v>65</v>
      </c>
    </row>
    <row r="12" spans="1:6" ht="56.25" x14ac:dyDescent="0.25">
      <c r="A12" s="81">
        <v>10</v>
      </c>
      <c r="B12" s="230" t="s">
        <v>278</v>
      </c>
      <c r="C12" s="230" t="s">
        <v>60</v>
      </c>
      <c r="D12" s="80" t="s">
        <v>64</v>
      </c>
      <c r="E12" s="230">
        <v>0</v>
      </c>
      <c r="F12" s="25" t="s">
        <v>8</v>
      </c>
    </row>
    <row r="13" spans="1:6" ht="56.25" x14ac:dyDescent="0.25">
      <c r="A13" s="81">
        <v>11</v>
      </c>
      <c r="B13" s="230" t="s">
        <v>488</v>
      </c>
      <c r="C13" s="230" t="s">
        <v>60</v>
      </c>
      <c r="D13" s="80" t="s">
        <v>64</v>
      </c>
      <c r="E13" s="230">
        <v>0</v>
      </c>
      <c r="F13" s="25" t="s">
        <v>8</v>
      </c>
    </row>
    <row r="14" spans="1:6" ht="56.25" x14ac:dyDescent="0.25">
      <c r="A14" s="81">
        <v>12</v>
      </c>
      <c r="B14" s="230" t="s">
        <v>292</v>
      </c>
      <c r="C14" s="230" t="s">
        <v>60</v>
      </c>
      <c r="D14" s="80" t="s">
        <v>64</v>
      </c>
      <c r="E14" s="230">
        <v>0</v>
      </c>
      <c r="F14" s="25" t="s">
        <v>8</v>
      </c>
    </row>
    <row r="15" spans="1:6" ht="56.25" x14ac:dyDescent="0.25">
      <c r="A15" s="81">
        <v>13</v>
      </c>
      <c r="B15" s="230" t="s">
        <v>298</v>
      </c>
      <c r="C15" s="230" t="s">
        <v>60</v>
      </c>
      <c r="D15" s="80" t="s">
        <v>64</v>
      </c>
      <c r="E15" s="230">
        <v>2.5</v>
      </c>
      <c r="F15" s="25" t="s">
        <v>6</v>
      </c>
    </row>
    <row r="16" spans="1:6" ht="56.25" x14ac:dyDescent="0.25">
      <c r="A16" s="81">
        <v>14</v>
      </c>
      <c r="B16" s="230" t="s">
        <v>305</v>
      </c>
      <c r="C16" s="230" t="s">
        <v>60</v>
      </c>
      <c r="D16" s="80" t="s">
        <v>64</v>
      </c>
      <c r="E16" s="230">
        <v>0</v>
      </c>
      <c r="F16" s="25" t="s">
        <v>8</v>
      </c>
    </row>
    <row r="17" spans="1:6" ht="56.25" x14ac:dyDescent="0.25">
      <c r="A17" s="81">
        <v>15</v>
      </c>
      <c r="B17" s="230" t="s">
        <v>316</v>
      </c>
      <c r="C17" s="230" t="s">
        <v>60</v>
      </c>
      <c r="D17" s="80" t="s">
        <v>64</v>
      </c>
      <c r="E17" s="230">
        <v>0</v>
      </c>
      <c r="F17" s="25" t="s">
        <v>8</v>
      </c>
    </row>
    <row r="18" spans="1:6" ht="56.25" x14ac:dyDescent="0.25">
      <c r="A18" s="81">
        <v>16</v>
      </c>
      <c r="B18" s="230" t="s">
        <v>323</v>
      </c>
      <c r="C18" s="230" t="s">
        <v>60</v>
      </c>
      <c r="D18" s="80" t="s">
        <v>64</v>
      </c>
      <c r="E18" s="230">
        <v>0</v>
      </c>
      <c r="F18" s="25" t="s">
        <v>8</v>
      </c>
    </row>
    <row r="19" spans="1:6" ht="56.25" x14ac:dyDescent="0.25">
      <c r="A19" s="81">
        <v>17</v>
      </c>
      <c r="B19" s="230" t="s">
        <v>461</v>
      </c>
      <c r="C19" s="230" t="s">
        <v>60</v>
      </c>
      <c r="D19" s="80" t="s">
        <v>64</v>
      </c>
      <c r="E19" s="230">
        <v>0.57999999999999996</v>
      </c>
      <c r="F19" s="25" t="s">
        <v>8</v>
      </c>
    </row>
    <row r="20" spans="1:6" ht="56.25" x14ac:dyDescent="0.25">
      <c r="A20" s="81">
        <v>18</v>
      </c>
      <c r="B20" s="230" t="s">
        <v>489</v>
      </c>
      <c r="C20" s="230" t="s">
        <v>60</v>
      </c>
      <c r="D20" s="80" t="s">
        <v>64</v>
      </c>
      <c r="E20" s="230">
        <v>0</v>
      </c>
      <c r="F20" s="25" t="s">
        <v>8</v>
      </c>
    </row>
    <row r="21" spans="1:6" ht="56.25" x14ac:dyDescent="0.25">
      <c r="A21" s="81">
        <v>19</v>
      </c>
      <c r="B21" s="230" t="s">
        <v>478</v>
      </c>
      <c r="C21" s="230" t="s">
        <v>60</v>
      </c>
      <c r="D21" s="80" t="s">
        <v>64</v>
      </c>
      <c r="E21" s="230">
        <v>0</v>
      </c>
      <c r="F21" s="25" t="s">
        <v>8</v>
      </c>
    </row>
    <row r="22" spans="1:6" ht="56.25" x14ac:dyDescent="0.25">
      <c r="A22" s="81">
        <v>20</v>
      </c>
      <c r="B22" s="230" t="s">
        <v>358</v>
      </c>
      <c r="C22" s="230" t="s">
        <v>60</v>
      </c>
      <c r="D22" s="80" t="s">
        <v>64</v>
      </c>
      <c r="E22" s="230">
        <v>0</v>
      </c>
      <c r="F22" s="25" t="s">
        <v>8</v>
      </c>
    </row>
    <row r="23" spans="1:6" ht="56.25" x14ac:dyDescent="0.25">
      <c r="A23" s="81">
        <v>21</v>
      </c>
      <c r="B23" s="230" t="s">
        <v>364</v>
      </c>
      <c r="C23" s="230" t="s">
        <v>60</v>
      </c>
      <c r="D23" s="80" t="s">
        <v>64</v>
      </c>
      <c r="E23" s="230">
        <v>0</v>
      </c>
      <c r="F23" s="25" t="s">
        <v>8</v>
      </c>
    </row>
    <row r="24" spans="1:6" ht="56.25" x14ac:dyDescent="0.25">
      <c r="A24" s="81">
        <v>22</v>
      </c>
      <c r="B24" s="230" t="s">
        <v>371</v>
      </c>
      <c r="C24" s="230" t="s">
        <v>60</v>
      </c>
      <c r="D24" s="80" t="s">
        <v>64</v>
      </c>
      <c r="E24" s="230">
        <v>0</v>
      </c>
      <c r="F24" s="25" t="s">
        <v>8</v>
      </c>
    </row>
    <row r="25" spans="1:6" ht="56.25" x14ac:dyDescent="0.25">
      <c r="A25" s="81">
        <v>23</v>
      </c>
      <c r="B25" s="230" t="s">
        <v>490</v>
      </c>
      <c r="C25" s="230" t="s">
        <v>60</v>
      </c>
      <c r="D25" s="80" t="s">
        <v>64</v>
      </c>
      <c r="E25" s="230">
        <v>0</v>
      </c>
      <c r="F25" s="25" t="s">
        <v>8</v>
      </c>
    </row>
    <row r="26" spans="1:6" ht="56.25" x14ac:dyDescent="0.25">
      <c r="A26" s="81">
        <v>24</v>
      </c>
      <c r="B26" s="230" t="s">
        <v>394</v>
      </c>
      <c r="C26" s="230" t="s">
        <v>60</v>
      </c>
      <c r="D26" s="80" t="s">
        <v>64</v>
      </c>
      <c r="E26" s="230">
        <v>0</v>
      </c>
      <c r="F26" s="25" t="s">
        <v>8</v>
      </c>
    </row>
    <row r="27" spans="1:6" ht="56.25" x14ac:dyDescent="0.25">
      <c r="A27" s="81">
        <v>25</v>
      </c>
      <c r="B27" s="230" t="s">
        <v>491</v>
      </c>
      <c r="C27" s="230" t="s">
        <v>60</v>
      </c>
      <c r="D27" s="80" t="s">
        <v>64</v>
      </c>
      <c r="E27" s="230">
        <v>0</v>
      </c>
      <c r="F27" s="25" t="s">
        <v>8</v>
      </c>
    </row>
  </sheetData>
  <mergeCells count="1">
    <mergeCell ref="A1:E1"/>
  </mergeCells>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70" zoomScaleNormal="70" zoomScaleSheetLayoutView="70" workbookViewId="0">
      <selection activeCell="F28" sqref="A1:F28"/>
    </sheetView>
  </sheetViews>
  <sheetFormatPr defaultRowHeight="18.75" x14ac:dyDescent="0.25"/>
  <cols>
    <col min="1" max="1" width="4.85546875" style="1" customWidth="1"/>
    <col min="2" max="2" width="28.8554687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44" t="s">
        <v>7</v>
      </c>
      <c r="B1" s="244"/>
      <c r="C1" s="244"/>
      <c r="D1" s="244"/>
      <c r="E1" s="244"/>
      <c r="F1" s="244"/>
    </row>
    <row r="2" spans="1:25" ht="56.25" x14ac:dyDescent="0.25">
      <c r="A2" s="10" t="s">
        <v>0</v>
      </c>
      <c r="B2" s="10" t="s">
        <v>1</v>
      </c>
      <c r="C2" s="10" t="s">
        <v>2</v>
      </c>
      <c r="D2" s="10" t="s">
        <v>15</v>
      </c>
      <c r="E2" s="11" t="s">
        <v>3</v>
      </c>
      <c r="F2" s="12" t="s">
        <v>4</v>
      </c>
    </row>
    <row r="3" spans="1:25" s="4" customFormat="1" x14ac:dyDescent="0.25">
      <c r="A3" s="42">
        <v>1</v>
      </c>
      <c r="B3" s="42">
        <v>2</v>
      </c>
      <c r="C3" s="42">
        <v>3</v>
      </c>
      <c r="D3" s="42">
        <v>4</v>
      </c>
      <c r="E3" s="42">
        <v>5</v>
      </c>
      <c r="F3" s="42">
        <v>6</v>
      </c>
      <c r="G3" s="3"/>
      <c r="H3" s="7"/>
      <c r="I3" s="7"/>
      <c r="J3" s="7"/>
      <c r="K3" s="7"/>
      <c r="L3" s="7"/>
      <c r="M3" s="7"/>
      <c r="N3" s="8"/>
      <c r="O3" s="9"/>
      <c r="P3" s="7"/>
      <c r="Q3" s="7"/>
      <c r="R3" s="7"/>
      <c r="S3" s="7"/>
      <c r="T3" s="7"/>
      <c r="U3" s="7"/>
      <c r="V3" s="7"/>
      <c r="W3" s="9"/>
      <c r="X3" s="7"/>
      <c r="Y3" s="9"/>
    </row>
    <row r="4" spans="1:25" ht="56.25" x14ac:dyDescent="0.25">
      <c r="A4" s="2">
        <v>1</v>
      </c>
      <c r="B4" s="211" t="s">
        <v>5</v>
      </c>
      <c r="C4" s="198" t="s">
        <v>536</v>
      </c>
      <c r="D4" s="198" t="s">
        <v>537</v>
      </c>
      <c r="E4" s="212" t="s">
        <v>50</v>
      </c>
      <c r="F4" s="211" t="s">
        <v>6</v>
      </c>
      <c r="I4" s="5"/>
      <c r="N4" s="6"/>
      <c r="O4" s="6"/>
      <c r="P4" s="6"/>
      <c r="Q4" s="6"/>
      <c r="R4" s="6"/>
      <c r="W4" s="5"/>
      <c r="Y4" s="5"/>
    </row>
    <row r="5" spans="1:25" ht="56.25" x14ac:dyDescent="0.25">
      <c r="A5" s="2">
        <v>2</v>
      </c>
      <c r="B5" s="211" t="s">
        <v>538</v>
      </c>
      <c r="C5" s="198" t="s">
        <v>7</v>
      </c>
      <c r="D5" s="198" t="s">
        <v>539</v>
      </c>
      <c r="E5" s="212" t="s">
        <v>540</v>
      </c>
      <c r="F5" s="211" t="s">
        <v>6</v>
      </c>
      <c r="I5" s="5"/>
      <c r="N5" s="6"/>
      <c r="O5" s="6"/>
      <c r="P5" s="6"/>
      <c r="Q5" s="6"/>
      <c r="R5" s="6"/>
      <c r="W5" s="5"/>
      <c r="Y5" s="5"/>
    </row>
    <row r="6" spans="1:25" ht="56.25" x14ac:dyDescent="0.25">
      <c r="A6" s="2">
        <v>3</v>
      </c>
      <c r="B6" s="213" t="s">
        <v>541</v>
      </c>
      <c r="C6" s="192" t="s">
        <v>7</v>
      </c>
      <c r="D6" s="198" t="s">
        <v>542</v>
      </c>
      <c r="E6" s="212" t="s">
        <v>543</v>
      </c>
      <c r="F6" s="211" t="s">
        <v>11</v>
      </c>
      <c r="I6" s="5"/>
      <c r="N6" s="6"/>
      <c r="O6" s="6"/>
      <c r="P6" s="6"/>
      <c r="Q6" s="6"/>
      <c r="R6" s="6"/>
      <c r="W6" s="5"/>
      <c r="Y6" s="5"/>
    </row>
    <row r="7" spans="1:25" ht="56.25" x14ac:dyDescent="0.25">
      <c r="A7" s="2">
        <v>4</v>
      </c>
      <c r="B7" s="214" t="s">
        <v>544</v>
      </c>
      <c r="C7" s="215" t="s">
        <v>7</v>
      </c>
      <c r="D7" s="198" t="s">
        <v>545</v>
      </c>
      <c r="E7" s="212" t="s">
        <v>546</v>
      </c>
      <c r="F7" s="211" t="s">
        <v>9</v>
      </c>
      <c r="I7" s="5"/>
      <c r="N7" s="6"/>
      <c r="O7" s="6"/>
      <c r="P7" s="6"/>
      <c r="Q7" s="6"/>
      <c r="R7" s="6"/>
      <c r="W7" s="5"/>
      <c r="Y7" s="5"/>
    </row>
    <row r="8" spans="1:25" ht="56.25" x14ac:dyDescent="0.25">
      <c r="A8" s="2">
        <v>5</v>
      </c>
      <c r="B8" s="216" t="s">
        <v>547</v>
      </c>
      <c r="C8" s="216" t="s">
        <v>7</v>
      </c>
      <c r="D8" s="198" t="s">
        <v>548</v>
      </c>
      <c r="E8" s="212" t="s">
        <v>203</v>
      </c>
      <c r="F8" s="211" t="s">
        <v>11</v>
      </c>
      <c r="I8" s="5"/>
      <c r="N8" s="6"/>
      <c r="O8" s="6"/>
      <c r="P8" s="6"/>
      <c r="Q8" s="6"/>
      <c r="R8" s="6"/>
      <c r="W8" s="5"/>
      <c r="Y8" s="5"/>
    </row>
    <row r="9" spans="1:25" ht="56.25" x14ac:dyDescent="0.25">
      <c r="A9" s="2">
        <v>6</v>
      </c>
      <c r="B9" s="217" t="s">
        <v>549</v>
      </c>
      <c r="C9" s="218" t="s">
        <v>7</v>
      </c>
      <c r="D9" s="198" t="s">
        <v>550</v>
      </c>
      <c r="E9" s="212" t="s">
        <v>551</v>
      </c>
      <c r="F9" s="211" t="s">
        <v>6</v>
      </c>
      <c r="I9" s="5"/>
      <c r="N9" s="6"/>
      <c r="O9" s="6"/>
      <c r="P9" s="6"/>
      <c r="Q9" s="6"/>
      <c r="R9" s="6"/>
      <c r="W9" s="5"/>
      <c r="Y9" s="5"/>
    </row>
    <row r="10" spans="1:25" ht="56.25" x14ac:dyDescent="0.25">
      <c r="A10" s="2">
        <v>7</v>
      </c>
      <c r="B10" s="216" t="s">
        <v>10</v>
      </c>
      <c r="C10" s="216" t="s">
        <v>7</v>
      </c>
      <c r="D10" s="198" t="s">
        <v>552</v>
      </c>
      <c r="E10" s="212" t="s">
        <v>553</v>
      </c>
      <c r="F10" s="211" t="s">
        <v>9</v>
      </c>
      <c r="I10" s="5"/>
      <c r="N10" s="6"/>
      <c r="O10" s="6"/>
      <c r="P10" s="6"/>
      <c r="Q10" s="6"/>
      <c r="R10" s="6"/>
      <c r="W10" s="5"/>
      <c r="Y10" s="5"/>
    </row>
    <row r="11" spans="1:25" ht="56.25" x14ac:dyDescent="0.25">
      <c r="A11" s="2">
        <v>8</v>
      </c>
      <c r="B11" s="216" t="s">
        <v>489</v>
      </c>
      <c r="C11" s="216" t="s">
        <v>7</v>
      </c>
      <c r="D11" s="198" t="s">
        <v>554</v>
      </c>
      <c r="E11" s="212" t="s">
        <v>555</v>
      </c>
      <c r="F11" s="211" t="s">
        <v>11</v>
      </c>
      <c r="I11" s="5"/>
      <c r="N11" s="6"/>
      <c r="O11" s="6"/>
      <c r="P11" s="6"/>
      <c r="Q11" s="6"/>
      <c r="R11" s="6"/>
      <c r="W11" s="5"/>
      <c r="Y11" s="5"/>
    </row>
    <row r="12" spans="1:25" ht="56.25" x14ac:dyDescent="0.25">
      <c r="A12" s="2">
        <v>9</v>
      </c>
      <c r="B12" s="216" t="s">
        <v>556</v>
      </c>
      <c r="C12" s="216" t="s">
        <v>7</v>
      </c>
      <c r="D12" s="198" t="s">
        <v>557</v>
      </c>
      <c r="E12" s="212" t="s">
        <v>558</v>
      </c>
      <c r="F12" s="211" t="s">
        <v>11</v>
      </c>
      <c r="I12" s="5"/>
      <c r="N12" s="6"/>
      <c r="O12" s="6"/>
      <c r="P12" s="6"/>
      <c r="Q12" s="6"/>
      <c r="R12" s="6"/>
      <c r="W12" s="5"/>
      <c r="Y12" s="5"/>
    </row>
    <row r="13" spans="1:25" ht="56.25" x14ac:dyDescent="0.25">
      <c r="A13" s="2">
        <v>10</v>
      </c>
      <c r="B13" s="216" t="s">
        <v>12</v>
      </c>
      <c r="C13" s="216" t="s">
        <v>7</v>
      </c>
      <c r="D13" s="198" t="s">
        <v>559</v>
      </c>
      <c r="E13" s="212" t="s">
        <v>49</v>
      </c>
      <c r="F13" s="211" t="s">
        <v>11</v>
      </c>
      <c r="I13" s="5"/>
      <c r="N13" s="6"/>
      <c r="O13" s="6"/>
      <c r="P13" s="6"/>
      <c r="Q13" s="6"/>
      <c r="R13" s="6"/>
      <c r="W13" s="5"/>
      <c r="Y13" s="5"/>
    </row>
    <row r="14" spans="1:25" ht="56.25" x14ac:dyDescent="0.25">
      <c r="A14" s="2">
        <v>11</v>
      </c>
      <c r="B14" s="219" t="s">
        <v>560</v>
      </c>
      <c r="C14" s="192" t="s">
        <v>7</v>
      </c>
      <c r="D14" s="198" t="s">
        <v>561</v>
      </c>
      <c r="E14" s="212" t="s">
        <v>562</v>
      </c>
      <c r="F14" s="211" t="s">
        <v>9</v>
      </c>
      <c r="I14" s="5"/>
      <c r="N14" s="6"/>
      <c r="O14" s="6"/>
      <c r="P14" s="6"/>
      <c r="Q14" s="6"/>
      <c r="R14" s="6"/>
      <c r="W14" s="5"/>
      <c r="Y14" s="5"/>
    </row>
    <row r="15" spans="1:25" ht="56.25" x14ac:dyDescent="0.25">
      <c r="A15" s="2">
        <v>12</v>
      </c>
      <c r="B15" s="219" t="s">
        <v>563</v>
      </c>
      <c r="C15" s="192" t="s">
        <v>7</v>
      </c>
      <c r="D15" s="198" t="s">
        <v>564</v>
      </c>
      <c r="E15" s="212" t="s">
        <v>565</v>
      </c>
      <c r="F15" s="211" t="s">
        <v>6</v>
      </c>
      <c r="I15" s="5"/>
      <c r="N15" s="6"/>
      <c r="O15" s="6"/>
      <c r="P15" s="6"/>
      <c r="Q15" s="6"/>
      <c r="R15" s="6"/>
      <c r="W15" s="5"/>
      <c r="Y15" s="5"/>
    </row>
    <row r="16" spans="1:25" ht="56.25" x14ac:dyDescent="0.25">
      <c r="A16" s="2">
        <v>13</v>
      </c>
      <c r="B16" s="220" t="s">
        <v>566</v>
      </c>
      <c r="C16" s="220" t="s">
        <v>7</v>
      </c>
      <c r="D16" s="198" t="s">
        <v>567</v>
      </c>
      <c r="E16" s="212" t="s">
        <v>568</v>
      </c>
      <c r="F16" s="211" t="s">
        <v>9</v>
      </c>
      <c r="I16" s="5"/>
      <c r="N16" s="6"/>
      <c r="O16" s="6"/>
      <c r="P16" s="6"/>
      <c r="Q16" s="6"/>
      <c r="R16" s="6"/>
      <c r="W16" s="5"/>
      <c r="Y16" s="5"/>
    </row>
    <row r="17" spans="1:25" ht="56.25" x14ac:dyDescent="0.25">
      <c r="A17" s="2">
        <v>14</v>
      </c>
      <c r="B17" s="220" t="s">
        <v>569</v>
      </c>
      <c r="C17" s="220" t="s">
        <v>7</v>
      </c>
      <c r="D17" s="198" t="s">
        <v>570</v>
      </c>
      <c r="E17" s="212" t="s">
        <v>571</v>
      </c>
      <c r="F17" s="211" t="s">
        <v>8</v>
      </c>
      <c r="I17" s="5"/>
      <c r="N17" s="6"/>
      <c r="O17" s="6"/>
      <c r="P17" s="6"/>
      <c r="Q17" s="6"/>
      <c r="R17" s="6"/>
      <c r="W17" s="5"/>
      <c r="Y17" s="5"/>
    </row>
    <row r="18" spans="1:25" ht="56.25" x14ac:dyDescent="0.25">
      <c r="A18" s="2">
        <v>15</v>
      </c>
      <c r="B18" s="220" t="s">
        <v>13</v>
      </c>
      <c r="C18" s="220" t="s">
        <v>7</v>
      </c>
      <c r="D18" s="198" t="s">
        <v>572</v>
      </c>
      <c r="E18" s="212" t="s">
        <v>573</v>
      </c>
      <c r="F18" s="211" t="s">
        <v>6</v>
      </c>
      <c r="I18" s="5"/>
      <c r="N18" s="6"/>
      <c r="O18" s="6"/>
      <c r="P18" s="6"/>
      <c r="Q18" s="6"/>
      <c r="R18" s="6"/>
      <c r="W18" s="5"/>
      <c r="Y18" s="5"/>
    </row>
    <row r="19" spans="1:25" ht="56.25" x14ac:dyDescent="0.25">
      <c r="A19" s="2">
        <v>16</v>
      </c>
      <c r="B19" s="220" t="s">
        <v>574</v>
      </c>
      <c r="C19" s="220" t="s">
        <v>7</v>
      </c>
      <c r="D19" s="198" t="s">
        <v>575</v>
      </c>
      <c r="E19" s="212" t="s">
        <v>576</v>
      </c>
      <c r="F19" s="211" t="s">
        <v>9</v>
      </c>
    </row>
    <row r="20" spans="1:25" ht="83.25" customHeight="1" x14ac:dyDescent="0.25">
      <c r="A20" s="2">
        <v>17</v>
      </c>
      <c r="B20" s="220" t="s">
        <v>577</v>
      </c>
      <c r="C20" s="220" t="s">
        <v>7</v>
      </c>
      <c r="D20" s="198" t="s">
        <v>578</v>
      </c>
      <c r="E20" s="212" t="s">
        <v>579</v>
      </c>
      <c r="F20" s="211" t="s">
        <v>8</v>
      </c>
    </row>
    <row r="21" spans="1:25" ht="56.25" x14ac:dyDescent="0.25">
      <c r="A21" s="2">
        <v>18</v>
      </c>
      <c r="B21" s="220" t="s">
        <v>486</v>
      </c>
      <c r="C21" s="220" t="s">
        <v>7</v>
      </c>
      <c r="D21" s="198" t="s">
        <v>580</v>
      </c>
      <c r="E21" s="212" t="s">
        <v>581</v>
      </c>
      <c r="F21" s="211" t="s">
        <v>9</v>
      </c>
    </row>
    <row r="22" spans="1:25" ht="56.25" x14ac:dyDescent="0.25">
      <c r="A22" s="2">
        <v>19</v>
      </c>
      <c r="B22" s="220" t="s">
        <v>582</v>
      </c>
      <c r="C22" s="220" t="s">
        <v>7</v>
      </c>
      <c r="D22" s="198" t="s">
        <v>583</v>
      </c>
      <c r="E22" s="212" t="s">
        <v>584</v>
      </c>
      <c r="F22" s="211" t="s">
        <v>8</v>
      </c>
    </row>
    <row r="23" spans="1:25" ht="56.25" x14ac:dyDescent="0.25">
      <c r="A23" s="2">
        <v>20</v>
      </c>
      <c r="B23" s="220" t="s">
        <v>585</v>
      </c>
      <c r="C23" s="220" t="s">
        <v>7</v>
      </c>
      <c r="D23" s="198" t="s">
        <v>586</v>
      </c>
      <c r="E23" s="212" t="s">
        <v>587</v>
      </c>
      <c r="F23" s="211" t="s">
        <v>11</v>
      </c>
    </row>
    <row r="24" spans="1:25" ht="56.25" x14ac:dyDescent="0.25">
      <c r="A24" s="2">
        <v>21</v>
      </c>
      <c r="B24" s="220" t="s">
        <v>588</v>
      </c>
      <c r="C24" s="220" t="s">
        <v>7</v>
      </c>
      <c r="D24" s="198" t="s">
        <v>589</v>
      </c>
      <c r="E24" s="212" t="s">
        <v>51</v>
      </c>
      <c r="F24" s="211" t="s">
        <v>8</v>
      </c>
    </row>
    <row r="25" spans="1:25" ht="56.25" x14ac:dyDescent="0.25">
      <c r="A25" s="2">
        <v>22</v>
      </c>
      <c r="B25" s="220" t="s">
        <v>590</v>
      </c>
      <c r="C25" s="220" t="s">
        <v>7</v>
      </c>
      <c r="D25" s="198" t="s">
        <v>591</v>
      </c>
      <c r="E25" s="212" t="s">
        <v>592</v>
      </c>
      <c r="F25" s="211" t="s">
        <v>8</v>
      </c>
    </row>
    <row r="26" spans="1:25" ht="56.25" x14ac:dyDescent="0.25">
      <c r="A26" s="2">
        <v>23</v>
      </c>
      <c r="B26" s="220" t="s">
        <v>593</v>
      </c>
      <c r="C26" s="220" t="s">
        <v>7</v>
      </c>
      <c r="D26" s="198" t="s">
        <v>594</v>
      </c>
      <c r="E26" s="212" t="s">
        <v>595</v>
      </c>
      <c r="F26" s="211" t="s">
        <v>9</v>
      </c>
    </row>
    <row r="27" spans="1:25" ht="56.25" x14ac:dyDescent="0.25">
      <c r="A27" s="2">
        <v>24</v>
      </c>
      <c r="B27" s="220" t="s">
        <v>596</v>
      </c>
      <c r="C27" s="220" t="s">
        <v>7</v>
      </c>
      <c r="D27" s="198" t="s">
        <v>597</v>
      </c>
      <c r="E27" s="212" t="s">
        <v>598</v>
      </c>
      <c r="F27" s="211" t="s">
        <v>6</v>
      </c>
    </row>
    <row r="28" spans="1:25" ht="56.25" x14ac:dyDescent="0.25">
      <c r="A28" s="2">
        <v>25</v>
      </c>
      <c r="B28" s="220" t="s">
        <v>14</v>
      </c>
      <c r="C28" s="220" t="s">
        <v>7</v>
      </c>
      <c r="D28" s="198" t="s">
        <v>599</v>
      </c>
      <c r="E28" s="212" t="s">
        <v>600</v>
      </c>
      <c r="F28" s="211" t="s">
        <v>11</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7" right="0.7" top="0.75" bottom="0.75" header="0.3" footer="0.3"/>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18" zoomScale="70" zoomScaleNormal="70" workbookViewId="0">
      <selection sqref="A1:F28"/>
    </sheetView>
  </sheetViews>
  <sheetFormatPr defaultRowHeight="15" x14ac:dyDescent="0.25"/>
  <cols>
    <col min="2" max="2" width="24.140625" style="20" customWidth="1"/>
    <col min="3" max="3" width="31.85546875" customWidth="1"/>
    <col min="4" max="4" width="36.5703125" customWidth="1"/>
    <col min="5" max="5" width="18" customWidth="1"/>
    <col min="6" max="6" width="25" customWidth="1"/>
  </cols>
  <sheetData>
    <row r="1" spans="1:9" ht="39.75" customHeight="1" x14ac:dyDescent="0.25">
      <c r="B1" s="245" t="s">
        <v>23</v>
      </c>
      <c r="C1" s="245"/>
      <c r="D1" s="245"/>
      <c r="E1" s="245"/>
      <c r="F1" s="245"/>
    </row>
    <row r="2" spans="1:9" ht="56.25" x14ac:dyDescent="0.25">
      <c r="A2" s="23" t="s">
        <v>0</v>
      </c>
      <c r="B2" s="22" t="s">
        <v>1</v>
      </c>
      <c r="C2" s="23" t="s">
        <v>2</v>
      </c>
      <c r="D2" s="24" t="s">
        <v>15</v>
      </c>
      <c r="E2" s="24" t="s">
        <v>16</v>
      </c>
      <c r="F2" s="24" t="s">
        <v>4</v>
      </c>
    </row>
    <row r="3" spans="1:9" ht="18.75" x14ac:dyDescent="0.25">
      <c r="A3" s="23">
        <v>1</v>
      </c>
      <c r="B3" s="22">
        <v>2</v>
      </c>
      <c r="C3" s="23">
        <v>3</v>
      </c>
      <c r="D3" s="22">
        <v>4</v>
      </c>
      <c r="E3" s="23">
        <v>5</v>
      </c>
      <c r="F3" s="22">
        <v>6</v>
      </c>
    </row>
    <row r="4" spans="1:9" ht="93.75" x14ac:dyDescent="0.25">
      <c r="A4" s="25">
        <v>1</v>
      </c>
      <c r="B4" s="26" t="s">
        <v>287</v>
      </c>
      <c r="C4" s="74" t="s">
        <v>23</v>
      </c>
      <c r="D4" s="75" t="s">
        <v>601</v>
      </c>
      <c r="E4" s="221">
        <v>104.03460225742297</v>
      </c>
      <c r="F4" s="199" t="s">
        <v>9</v>
      </c>
    </row>
    <row r="5" spans="1:9" ht="75" x14ac:dyDescent="0.25">
      <c r="A5" s="25">
        <v>2</v>
      </c>
      <c r="B5" s="92" t="s">
        <v>602</v>
      </c>
      <c r="C5" s="74" t="s">
        <v>603</v>
      </c>
      <c r="D5" s="75" t="s">
        <v>604</v>
      </c>
      <c r="E5" s="222">
        <v>107.18136266786271</v>
      </c>
      <c r="F5" s="199" t="s">
        <v>605</v>
      </c>
    </row>
    <row r="6" spans="1:9" ht="75" x14ac:dyDescent="0.25">
      <c r="A6" s="25">
        <v>3</v>
      </c>
      <c r="B6" s="26" t="s">
        <v>21</v>
      </c>
      <c r="C6" s="74" t="s">
        <v>606</v>
      </c>
      <c r="D6" s="75" t="s">
        <v>607</v>
      </c>
      <c r="E6" s="222">
        <v>100.88843746005014</v>
      </c>
      <c r="F6" s="199" t="s">
        <v>9</v>
      </c>
    </row>
    <row r="7" spans="1:9" ht="75" x14ac:dyDescent="0.25">
      <c r="A7" s="25">
        <v>4</v>
      </c>
      <c r="B7" s="26" t="s">
        <v>182</v>
      </c>
      <c r="C7" s="74" t="s">
        <v>603</v>
      </c>
      <c r="D7" s="75" t="s">
        <v>608</v>
      </c>
      <c r="E7" s="222">
        <v>103.03035599335126</v>
      </c>
      <c r="F7" s="199" t="s">
        <v>9</v>
      </c>
      <c r="G7" s="73"/>
      <c r="H7" s="73"/>
      <c r="I7" s="73"/>
    </row>
    <row r="8" spans="1:9" ht="75" x14ac:dyDescent="0.25">
      <c r="A8" s="25">
        <v>5</v>
      </c>
      <c r="B8" s="26" t="s">
        <v>14</v>
      </c>
      <c r="C8" s="74" t="s">
        <v>23</v>
      </c>
      <c r="D8" s="75" t="s">
        <v>609</v>
      </c>
      <c r="E8" s="222">
        <v>107.27001657548236</v>
      </c>
      <c r="F8" s="199" t="s">
        <v>9</v>
      </c>
    </row>
    <row r="9" spans="1:9" ht="75" x14ac:dyDescent="0.25">
      <c r="A9" s="25">
        <v>6</v>
      </c>
      <c r="B9" s="26" t="s">
        <v>323</v>
      </c>
      <c r="C9" s="74" t="s">
        <v>23</v>
      </c>
      <c r="D9" s="75" t="s">
        <v>610</v>
      </c>
      <c r="E9" s="222">
        <v>103.17476927623986</v>
      </c>
      <c r="F9" s="199" t="s">
        <v>9</v>
      </c>
    </row>
    <row r="10" spans="1:9" ht="56.25" x14ac:dyDescent="0.25">
      <c r="A10" s="25">
        <v>7</v>
      </c>
      <c r="B10" s="92" t="s">
        <v>25</v>
      </c>
      <c r="C10" s="74" t="s">
        <v>23</v>
      </c>
      <c r="D10" s="75" t="s">
        <v>611</v>
      </c>
      <c r="E10" s="222">
        <v>106.50522261910697</v>
      </c>
      <c r="F10" s="199" t="s">
        <v>9</v>
      </c>
    </row>
    <row r="11" spans="1:9" ht="56.25" x14ac:dyDescent="0.25">
      <c r="A11" s="25">
        <v>8</v>
      </c>
      <c r="B11" s="26" t="s">
        <v>461</v>
      </c>
      <c r="C11" s="74" t="s">
        <v>612</v>
      </c>
      <c r="D11" s="75" t="s">
        <v>613</v>
      </c>
      <c r="E11" s="222">
        <v>108.31472110722883</v>
      </c>
      <c r="F11" s="199" t="s">
        <v>9</v>
      </c>
    </row>
    <row r="12" spans="1:9" s="21" customFormat="1" ht="75" x14ac:dyDescent="0.3">
      <c r="A12" s="25">
        <v>9</v>
      </c>
      <c r="B12" s="58" t="s">
        <v>489</v>
      </c>
      <c r="C12" s="74" t="s">
        <v>23</v>
      </c>
      <c r="D12" s="75" t="s">
        <v>614</v>
      </c>
      <c r="E12" s="222">
        <v>103.74719216510088</v>
      </c>
      <c r="F12" s="199" t="s">
        <v>9</v>
      </c>
    </row>
    <row r="13" spans="1:9" ht="56.25" x14ac:dyDescent="0.25">
      <c r="A13" s="25">
        <v>10</v>
      </c>
      <c r="B13" s="26" t="s">
        <v>478</v>
      </c>
      <c r="C13" s="74" t="s">
        <v>23</v>
      </c>
      <c r="D13" s="75" t="s">
        <v>615</v>
      </c>
      <c r="E13" s="222">
        <v>114.62620370227717</v>
      </c>
      <c r="F13" s="199" t="s">
        <v>9</v>
      </c>
    </row>
    <row r="14" spans="1:9" ht="75" x14ac:dyDescent="0.25">
      <c r="A14" s="25">
        <v>11</v>
      </c>
      <c r="B14" s="26" t="s">
        <v>20</v>
      </c>
      <c r="C14" s="74" t="s">
        <v>603</v>
      </c>
      <c r="D14" s="75" t="s">
        <v>616</v>
      </c>
      <c r="E14" s="223">
        <v>98.875821805662028</v>
      </c>
      <c r="F14" s="199" t="s">
        <v>6</v>
      </c>
    </row>
    <row r="15" spans="1:9" ht="75" x14ac:dyDescent="0.25">
      <c r="A15" s="25">
        <v>12</v>
      </c>
      <c r="B15" s="92" t="s">
        <v>617</v>
      </c>
      <c r="C15" s="74" t="s">
        <v>23</v>
      </c>
      <c r="D15" s="75" t="s">
        <v>618</v>
      </c>
      <c r="E15" s="222">
        <v>100.52539269548109</v>
      </c>
      <c r="F15" s="199" t="s">
        <v>9</v>
      </c>
    </row>
    <row r="16" spans="1:9" ht="75" x14ac:dyDescent="0.25">
      <c r="A16" s="25">
        <v>13</v>
      </c>
      <c r="B16" s="26" t="s">
        <v>173</v>
      </c>
      <c r="C16" s="74" t="s">
        <v>23</v>
      </c>
      <c r="D16" s="75" t="s">
        <v>619</v>
      </c>
      <c r="E16" s="222">
        <v>101.49468613429917</v>
      </c>
      <c r="F16" s="199" t="s">
        <v>9</v>
      </c>
    </row>
    <row r="17" spans="1:6" ht="93.75" x14ac:dyDescent="0.25">
      <c r="A17" s="25">
        <v>14</v>
      </c>
      <c r="B17" s="26" t="s">
        <v>316</v>
      </c>
      <c r="C17" s="74" t="s">
        <v>23</v>
      </c>
      <c r="D17" s="75" t="s">
        <v>620</v>
      </c>
      <c r="E17" s="222">
        <v>106.54015069428728</v>
      </c>
      <c r="F17" s="199" t="s">
        <v>9</v>
      </c>
    </row>
    <row r="18" spans="1:6" ht="75" x14ac:dyDescent="0.25">
      <c r="A18" s="25">
        <v>15</v>
      </c>
      <c r="B18" s="26" t="s">
        <v>26</v>
      </c>
      <c r="C18" s="74" t="s">
        <v>612</v>
      </c>
      <c r="D18" s="75" t="s">
        <v>621</v>
      </c>
      <c r="E18" s="222">
        <v>103.65475740971353</v>
      </c>
      <c r="F18" s="199" t="s">
        <v>9</v>
      </c>
    </row>
    <row r="19" spans="1:6" ht="56.25" x14ac:dyDescent="0.25">
      <c r="A19" s="25">
        <v>16</v>
      </c>
      <c r="B19" s="92" t="s">
        <v>358</v>
      </c>
      <c r="C19" s="74" t="s">
        <v>23</v>
      </c>
      <c r="D19" s="75" t="s">
        <v>622</v>
      </c>
      <c r="E19" s="222">
        <v>103.98696140273229</v>
      </c>
      <c r="F19" s="199" t="s">
        <v>9</v>
      </c>
    </row>
    <row r="20" spans="1:6" ht="56.25" x14ac:dyDescent="0.25">
      <c r="A20" s="25">
        <v>17</v>
      </c>
      <c r="B20" s="26" t="s">
        <v>292</v>
      </c>
      <c r="C20" s="74" t="s">
        <v>612</v>
      </c>
      <c r="D20" s="75" t="s">
        <v>623</v>
      </c>
      <c r="E20" s="222">
        <v>110.59644987634067</v>
      </c>
      <c r="F20" s="199" t="s">
        <v>9</v>
      </c>
    </row>
    <row r="21" spans="1:6" ht="75" x14ac:dyDescent="0.25">
      <c r="A21" s="25">
        <v>18</v>
      </c>
      <c r="B21" s="26" t="s">
        <v>624</v>
      </c>
      <c r="C21" s="74" t="s">
        <v>603</v>
      </c>
      <c r="D21" s="75" t="s">
        <v>625</v>
      </c>
      <c r="E21" s="222">
        <v>109.56839878368937</v>
      </c>
      <c r="F21" s="199" t="s">
        <v>9</v>
      </c>
    </row>
    <row r="22" spans="1:6" ht="56.25" x14ac:dyDescent="0.25">
      <c r="A22" s="25">
        <v>19</v>
      </c>
      <c r="B22" s="92" t="s">
        <v>371</v>
      </c>
      <c r="C22" s="74" t="s">
        <v>23</v>
      </c>
      <c r="D22" s="75" t="s">
        <v>626</v>
      </c>
      <c r="E22" s="222">
        <v>110.16893336859457</v>
      </c>
      <c r="F22" s="199" t="s">
        <v>9</v>
      </c>
    </row>
    <row r="23" spans="1:6" ht="56.25" x14ac:dyDescent="0.25">
      <c r="A23" s="25">
        <v>20</v>
      </c>
      <c r="B23" s="26" t="s">
        <v>298</v>
      </c>
      <c r="C23" s="74" t="s">
        <v>23</v>
      </c>
      <c r="D23" s="75" t="s">
        <v>627</v>
      </c>
      <c r="E23" s="222">
        <v>102.61811909899498</v>
      </c>
      <c r="F23" s="199" t="s">
        <v>9</v>
      </c>
    </row>
    <row r="24" spans="1:6" ht="56.25" x14ac:dyDescent="0.25">
      <c r="A24" s="25">
        <v>21</v>
      </c>
      <c r="B24" s="92" t="s">
        <v>471</v>
      </c>
      <c r="C24" s="74" t="s">
        <v>23</v>
      </c>
      <c r="D24" s="75" t="s">
        <v>628</v>
      </c>
      <c r="E24" s="222">
        <v>100.47118536500442</v>
      </c>
      <c r="F24" s="199" t="s">
        <v>9</v>
      </c>
    </row>
    <row r="25" spans="1:6" ht="56.25" x14ac:dyDescent="0.25">
      <c r="A25" s="25">
        <v>22</v>
      </c>
      <c r="B25" s="26" t="s">
        <v>465</v>
      </c>
      <c r="C25" s="74" t="s">
        <v>23</v>
      </c>
      <c r="D25" s="75" t="s">
        <v>629</v>
      </c>
      <c r="E25" s="222">
        <v>102.53790806627893</v>
      </c>
      <c r="F25" s="199" t="s">
        <v>9</v>
      </c>
    </row>
    <row r="26" spans="1:6" ht="75" x14ac:dyDescent="0.25">
      <c r="A26" s="25">
        <v>23</v>
      </c>
      <c r="B26" s="26" t="s">
        <v>394</v>
      </c>
      <c r="C26" s="74" t="s">
        <v>23</v>
      </c>
      <c r="D26" s="75" t="s">
        <v>630</v>
      </c>
      <c r="E26" s="222">
        <v>101.67267817797132</v>
      </c>
      <c r="F26" s="199" t="s">
        <v>9</v>
      </c>
    </row>
    <row r="27" spans="1:6" ht="56.25" x14ac:dyDescent="0.25">
      <c r="A27" s="25">
        <v>24</v>
      </c>
      <c r="B27" s="26" t="s">
        <v>174</v>
      </c>
      <c r="C27" s="74" t="s">
        <v>23</v>
      </c>
      <c r="D27" s="75" t="s">
        <v>631</v>
      </c>
      <c r="E27" s="222">
        <v>107.20293292248004</v>
      </c>
      <c r="F27" s="199" t="s">
        <v>9</v>
      </c>
    </row>
    <row r="28" spans="1:6" ht="75" x14ac:dyDescent="0.25">
      <c r="A28" s="25">
        <v>25</v>
      </c>
      <c r="B28" s="26" t="s">
        <v>278</v>
      </c>
      <c r="C28" s="74" t="s">
        <v>612</v>
      </c>
      <c r="D28" s="75" t="s">
        <v>632</v>
      </c>
      <c r="E28" s="222">
        <v>108.81142288349719</v>
      </c>
      <c r="F28" s="199" t="s">
        <v>9</v>
      </c>
    </row>
    <row r="29" spans="1:6" x14ac:dyDescent="0.25">
      <c r="A29" s="43"/>
      <c r="B29" s="44"/>
    </row>
    <row r="30" spans="1:6" x14ac:dyDescent="0.25">
      <c r="A30" s="43"/>
      <c r="B30" s="44"/>
    </row>
    <row r="31" spans="1:6" x14ac:dyDescent="0.25">
      <c r="A31" s="43"/>
      <c r="B31" s="44"/>
    </row>
    <row r="32" spans="1:6" x14ac:dyDescent="0.25">
      <c r="A32" s="43"/>
      <c r="B32" s="44"/>
    </row>
    <row r="33" spans="1:2" x14ac:dyDescent="0.25">
      <c r="A33" s="43"/>
      <c r="B33" s="44"/>
    </row>
    <row r="34" spans="1:2" x14ac:dyDescent="0.25">
      <c r="A34" s="43"/>
      <c r="B34" s="44"/>
    </row>
    <row r="35" spans="1:2" x14ac:dyDescent="0.25">
      <c r="A35" s="43"/>
      <c r="B35" s="44"/>
    </row>
    <row r="36" spans="1:2" x14ac:dyDescent="0.25">
      <c r="A36" s="43"/>
      <c r="B36" s="44"/>
    </row>
    <row r="37" spans="1:2" x14ac:dyDescent="0.25">
      <c r="A37" s="43"/>
      <c r="B37" s="44"/>
    </row>
    <row r="38" spans="1:2" x14ac:dyDescent="0.25">
      <c r="A38" s="43"/>
      <c r="B38" s="44"/>
    </row>
    <row r="39" spans="1:2" x14ac:dyDescent="0.25">
      <c r="A39" s="43"/>
      <c r="B39" s="44"/>
    </row>
    <row r="40" spans="1:2" x14ac:dyDescent="0.25">
      <c r="A40" s="43"/>
      <c r="B40" s="44"/>
    </row>
    <row r="41" spans="1:2" x14ac:dyDescent="0.25">
      <c r="A41" s="43"/>
      <c r="B41" s="44"/>
    </row>
    <row r="42" spans="1:2" x14ac:dyDescent="0.25">
      <c r="A42" s="43"/>
      <c r="B42" s="44"/>
    </row>
    <row r="43" spans="1:2" x14ac:dyDescent="0.25">
      <c r="A43" s="43"/>
      <c r="B43" s="44"/>
    </row>
    <row r="44" spans="1:2" x14ac:dyDescent="0.25">
      <c r="A44" s="43"/>
      <c r="B44" s="44"/>
    </row>
    <row r="45" spans="1:2" x14ac:dyDescent="0.25">
      <c r="A45" s="43"/>
      <c r="B45" s="44"/>
    </row>
    <row r="46" spans="1:2" x14ac:dyDescent="0.25">
      <c r="A46" s="43"/>
      <c r="B46" s="44"/>
    </row>
    <row r="47" spans="1:2" x14ac:dyDescent="0.25">
      <c r="A47" s="43"/>
      <c r="B47" s="44"/>
    </row>
    <row r="48" spans="1:2" x14ac:dyDescent="0.25">
      <c r="A48" s="43"/>
      <c r="B48" s="44"/>
    </row>
    <row r="49" spans="1:2" x14ac:dyDescent="0.25">
      <c r="A49" s="43"/>
      <c r="B49" s="44"/>
    </row>
    <row r="50" spans="1:2" x14ac:dyDescent="0.25">
      <c r="A50" s="43"/>
      <c r="B50" s="44"/>
    </row>
    <row r="51" spans="1:2" x14ac:dyDescent="0.25">
      <c r="A51" s="43"/>
      <c r="B51" s="44"/>
    </row>
    <row r="52" spans="1:2" x14ac:dyDescent="0.25">
      <c r="A52" s="43"/>
      <c r="B52" s="44"/>
    </row>
    <row r="53" spans="1:2" x14ac:dyDescent="0.25">
      <c r="A53" s="43"/>
      <c r="B53" s="44"/>
    </row>
    <row r="54" spans="1:2" x14ac:dyDescent="0.25">
      <c r="A54" s="43"/>
      <c r="B54" s="44"/>
    </row>
    <row r="55" spans="1:2" x14ac:dyDescent="0.25">
      <c r="A55" s="43"/>
      <c r="B55" s="44"/>
    </row>
    <row r="56" spans="1:2" x14ac:dyDescent="0.25">
      <c r="A56" s="43"/>
      <c r="B56" s="44"/>
    </row>
    <row r="57" spans="1:2" x14ac:dyDescent="0.25">
      <c r="A57" s="43"/>
      <c r="B57" s="44"/>
    </row>
    <row r="58" spans="1:2" x14ac:dyDescent="0.25">
      <c r="A58" s="43"/>
      <c r="B58" s="44"/>
    </row>
    <row r="59" spans="1:2" x14ac:dyDescent="0.25">
      <c r="A59" s="43"/>
      <c r="B59" s="44"/>
    </row>
    <row r="60" spans="1:2" x14ac:dyDescent="0.25">
      <c r="A60" s="43"/>
      <c r="B60" s="44"/>
    </row>
    <row r="61" spans="1:2" x14ac:dyDescent="0.25">
      <c r="A61" s="43"/>
      <c r="B61" s="44"/>
    </row>
    <row r="62" spans="1:2" x14ac:dyDescent="0.25">
      <c r="A62" s="43"/>
      <c r="B62" s="44"/>
    </row>
    <row r="63" spans="1:2" x14ac:dyDescent="0.25">
      <c r="A63" s="43"/>
      <c r="B63" s="44"/>
    </row>
    <row r="64" spans="1:2" x14ac:dyDescent="0.25">
      <c r="A64" s="43"/>
      <c r="B64" s="44"/>
    </row>
    <row r="65" spans="1:2" x14ac:dyDescent="0.25">
      <c r="A65" s="43"/>
      <c r="B65" s="44"/>
    </row>
    <row r="66" spans="1:2" x14ac:dyDescent="0.25">
      <c r="A66" s="43"/>
      <c r="B66" s="44"/>
    </row>
    <row r="67" spans="1:2" x14ac:dyDescent="0.25">
      <c r="A67" s="43"/>
      <c r="B67" s="44"/>
    </row>
    <row r="68" spans="1:2" x14ac:dyDescent="0.25">
      <c r="A68" s="43"/>
      <c r="B68" s="44"/>
    </row>
    <row r="69" spans="1:2" x14ac:dyDescent="0.25">
      <c r="A69" s="43"/>
      <c r="B69" s="44"/>
    </row>
    <row r="70" spans="1:2" x14ac:dyDescent="0.25">
      <c r="A70" s="43"/>
      <c r="B70" s="44"/>
    </row>
    <row r="71" spans="1:2" x14ac:dyDescent="0.25">
      <c r="A71" s="43"/>
      <c r="B71" s="44"/>
    </row>
    <row r="72" spans="1:2" x14ac:dyDescent="0.25">
      <c r="A72" s="43"/>
      <c r="B72" s="44"/>
    </row>
    <row r="73" spans="1:2" x14ac:dyDescent="0.25">
      <c r="A73" s="43"/>
      <c r="B73" s="44"/>
    </row>
    <row r="74" spans="1:2" x14ac:dyDescent="0.25">
      <c r="A74" s="43"/>
      <c r="B74" s="44"/>
    </row>
    <row r="75" spans="1:2" x14ac:dyDescent="0.25">
      <c r="A75" s="43"/>
      <c r="B75" s="44"/>
    </row>
    <row r="76" spans="1:2" x14ac:dyDescent="0.25">
      <c r="A76" s="43"/>
      <c r="B76" s="44"/>
    </row>
    <row r="77" spans="1:2" x14ac:dyDescent="0.25">
      <c r="A77" s="43"/>
      <c r="B77" s="44"/>
    </row>
    <row r="78" spans="1:2" x14ac:dyDescent="0.25">
      <c r="A78" s="43"/>
      <c r="B78" s="44"/>
    </row>
    <row r="79" spans="1:2" x14ac:dyDescent="0.25">
      <c r="A79" s="43"/>
      <c r="B79" s="44"/>
    </row>
    <row r="80" spans="1:2" x14ac:dyDescent="0.25">
      <c r="A80" s="43"/>
      <c r="B80" s="44"/>
    </row>
    <row r="81" spans="1:2" x14ac:dyDescent="0.25">
      <c r="A81" s="43"/>
      <c r="B81" s="44"/>
    </row>
  </sheetData>
  <mergeCells count="1">
    <mergeCell ref="B1:F1"/>
  </mergeCells>
  <printOptions horizontalCentered="1"/>
  <pageMargins left="0" right="0" top="0.19685039370078741" bottom="0.39370078740157483" header="0.31496062992125984" footer="0.31496062992125984"/>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28"/>
    </sheetView>
  </sheetViews>
  <sheetFormatPr defaultRowHeight="15.75" x14ac:dyDescent="0.25"/>
  <cols>
    <col min="1" max="1" width="9.140625" style="28"/>
    <col min="2" max="2" width="24" style="28" customWidth="1"/>
    <col min="3" max="3" width="64.85546875" style="28" customWidth="1"/>
    <col min="4" max="4" width="29.42578125" style="28" customWidth="1"/>
    <col min="5" max="5" width="27" style="28" customWidth="1"/>
    <col min="6" max="6" width="22.42578125" style="28" customWidth="1"/>
    <col min="7" max="256" width="9.140625" style="28"/>
    <col min="257" max="257" width="16.28515625" style="28" customWidth="1"/>
    <col min="258" max="258" width="36.85546875" style="28" customWidth="1"/>
    <col min="259" max="259" width="29.42578125" style="28" customWidth="1"/>
    <col min="260" max="261" width="13.42578125" style="28" customWidth="1"/>
    <col min="262" max="262" width="28.7109375" style="28" customWidth="1"/>
    <col min="263" max="512" width="9.140625" style="28"/>
    <col min="513" max="513" width="16.28515625" style="28" customWidth="1"/>
    <col min="514" max="514" width="36.85546875" style="28" customWidth="1"/>
    <col min="515" max="515" width="29.42578125" style="28" customWidth="1"/>
    <col min="516" max="517" width="13.42578125" style="28" customWidth="1"/>
    <col min="518" max="518" width="28.7109375" style="28" customWidth="1"/>
    <col min="519" max="768" width="9.140625" style="28"/>
    <col min="769" max="769" width="16.28515625" style="28" customWidth="1"/>
    <col min="770" max="770" width="36.85546875" style="28" customWidth="1"/>
    <col min="771" max="771" width="29.42578125" style="28" customWidth="1"/>
    <col min="772" max="773" width="13.42578125" style="28" customWidth="1"/>
    <col min="774" max="774" width="28.7109375" style="28" customWidth="1"/>
    <col min="775" max="1024" width="9.140625" style="28"/>
    <col min="1025" max="1025" width="16.28515625" style="28" customWidth="1"/>
    <col min="1026" max="1026" width="36.85546875" style="28" customWidth="1"/>
    <col min="1027" max="1027" width="29.42578125" style="28" customWidth="1"/>
    <col min="1028" max="1029" width="13.42578125" style="28" customWidth="1"/>
    <col min="1030" max="1030" width="28.7109375" style="28" customWidth="1"/>
    <col min="1031" max="1280" width="9.140625" style="28"/>
    <col min="1281" max="1281" width="16.28515625" style="28" customWidth="1"/>
    <col min="1282" max="1282" width="36.85546875" style="28" customWidth="1"/>
    <col min="1283" max="1283" width="29.42578125" style="28" customWidth="1"/>
    <col min="1284" max="1285" width="13.42578125" style="28" customWidth="1"/>
    <col min="1286" max="1286" width="28.7109375" style="28" customWidth="1"/>
    <col min="1287" max="1536" width="9.140625" style="28"/>
    <col min="1537" max="1537" width="16.28515625" style="28" customWidth="1"/>
    <col min="1538" max="1538" width="36.85546875" style="28" customWidth="1"/>
    <col min="1539" max="1539" width="29.42578125" style="28" customWidth="1"/>
    <col min="1540" max="1541" width="13.42578125" style="28" customWidth="1"/>
    <col min="1542" max="1542" width="28.7109375" style="28" customWidth="1"/>
    <col min="1543" max="1792" width="9.140625" style="28"/>
    <col min="1793" max="1793" width="16.28515625" style="28" customWidth="1"/>
    <col min="1794" max="1794" width="36.85546875" style="28" customWidth="1"/>
    <col min="1795" max="1795" width="29.42578125" style="28" customWidth="1"/>
    <col min="1796" max="1797" width="13.42578125" style="28" customWidth="1"/>
    <col min="1798" max="1798" width="28.7109375" style="28" customWidth="1"/>
    <col min="1799" max="2048" width="9.140625" style="28"/>
    <col min="2049" max="2049" width="16.28515625" style="28" customWidth="1"/>
    <col min="2050" max="2050" width="36.85546875" style="28" customWidth="1"/>
    <col min="2051" max="2051" width="29.42578125" style="28" customWidth="1"/>
    <col min="2052" max="2053" width="13.42578125" style="28" customWidth="1"/>
    <col min="2054" max="2054" width="28.7109375" style="28" customWidth="1"/>
    <col min="2055" max="2304" width="9.140625" style="28"/>
    <col min="2305" max="2305" width="16.28515625" style="28" customWidth="1"/>
    <col min="2306" max="2306" width="36.85546875" style="28" customWidth="1"/>
    <col min="2307" max="2307" width="29.42578125" style="28" customWidth="1"/>
    <col min="2308" max="2309" width="13.42578125" style="28" customWidth="1"/>
    <col min="2310" max="2310" width="28.7109375" style="28" customWidth="1"/>
    <col min="2311" max="2560" width="9.140625" style="28"/>
    <col min="2561" max="2561" width="16.28515625" style="28" customWidth="1"/>
    <col min="2562" max="2562" width="36.85546875" style="28" customWidth="1"/>
    <col min="2563" max="2563" width="29.42578125" style="28" customWidth="1"/>
    <col min="2564" max="2565" width="13.42578125" style="28" customWidth="1"/>
    <col min="2566" max="2566" width="28.7109375" style="28" customWidth="1"/>
    <col min="2567" max="2816" width="9.140625" style="28"/>
    <col min="2817" max="2817" width="16.28515625" style="28" customWidth="1"/>
    <col min="2818" max="2818" width="36.85546875" style="28" customWidth="1"/>
    <col min="2819" max="2819" width="29.42578125" style="28" customWidth="1"/>
    <col min="2820" max="2821" width="13.42578125" style="28" customWidth="1"/>
    <col min="2822" max="2822" width="28.7109375" style="28" customWidth="1"/>
    <col min="2823" max="3072" width="9.140625" style="28"/>
    <col min="3073" max="3073" width="16.28515625" style="28" customWidth="1"/>
    <col min="3074" max="3074" width="36.85546875" style="28" customWidth="1"/>
    <col min="3075" max="3075" width="29.42578125" style="28" customWidth="1"/>
    <col min="3076" max="3077" width="13.42578125" style="28" customWidth="1"/>
    <col min="3078" max="3078" width="28.7109375" style="28" customWidth="1"/>
    <col min="3079" max="3328" width="9.140625" style="28"/>
    <col min="3329" max="3329" width="16.28515625" style="28" customWidth="1"/>
    <col min="3330" max="3330" width="36.85546875" style="28" customWidth="1"/>
    <col min="3331" max="3331" width="29.42578125" style="28" customWidth="1"/>
    <col min="3332" max="3333" width="13.42578125" style="28" customWidth="1"/>
    <col min="3334" max="3334" width="28.7109375" style="28" customWidth="1"/>
    <col min="3335" max="3584" width="9.140625" style="28"/>
    <col min="3585" max="3585" width="16.28515625" style="28" customWidth="1"/>
    <col min="3586" max="3586" width="36.85546875" style="28" customWidth="1"/>
    <col min="3587" max="3587" width="29.42578125" style="28" customWidth="1"/>
    <col min="3588" max="3589" width="13.42578125" style="28" customWidth="1"/>
    <col min="3590" max="3590" width="28.7109375" style="28" customWidth="1"/>
    <col min="3591" max="3840" width="9.140625" style="28"/>
    <col min="3841" max="3841" width="16.28515625" style="28" customWidth="1"/>
    <col min="3842" max="3842" width="36.85546875" style="28" customWidth="1"/>
    <col min="3843" max="3843" width="29.42578125" style="28" customWidth="1"/>
    <col min="3844" max="3845" width="13.42578125" style="28" customWidth="1"/>
    <col min="3846" max="3846" width="28.7109375" style="28" customWidth="1"/>
    <col min="3847" max="4096" width="9.140625" style="28"/>
    <col min="4097" max="4097" width="16.28515625" style="28" customWidth="1"/>
    <col min="4098" max="4098" width="36.85546875" style="28" customWidth="1"/>
    <col min="4099" max="4099" width="29.42578125" style="28" customWidth="1"/>
    <col min="4100" max="4101" width="13.42578125" style="28" customWidth="1"/>
    <col min="4102" max="4102" width="28.7109375" style="28" customWidth="1"/>
    <col min="4103" max="4352" width="9.140625" style="28"/>
    <col min="4353" max="4353" width="16.28515625" style="28" customWidth="1"/>
    <col min="4354" max="4354" width="36.85546875" style="28" customWidth="1"/>
    <col min="4355" max="4355" width="29.42578125" style="28" customWidth="1"/>
    <col min="4356" max="4357" width="13.42578125" style="28" customWidth="1"/>
    <col min="4358" max="4358" width="28.7109375" style="28" customWidth="1"/>
    <col min="4359" max="4608" width="9.140625" style="28"/>
    <col min="4609" max="4609" width="16.28515625" style="28" customWidth="1"/>
    <col min="4610" max="4610" width="36.85546875" style="28" customWidth="1"/>
    <col min="4611" max="4611" width="29.42578125" style="28" customWidth="1"/>
    <col min="4612" max="4613" width="13.42578125" style="28" customWidth="1"/>
    <col min="4614" max="4614" width="28.7109375" style="28" customWidth="1"/>
    <col min="4615" max="4864" width="9.140625" style="28"/>
    <col min="4865" max="4865" width="16.28515625" style="28" customWidth="1"/>
    <col min="4866" max="4866" width="36.85546875" style="28" customWidth="1"/>
    <col min="4867" max="4867" width="29.42578125" style="28" customWidth="1"/>
    <col min="4868" max="4869" width="13.42578125" style="28" customWidth="1"/>
    <col min="4870" max="4870" width="28.7109375" style="28" customWidth="1"/>
    <col min="4871" max="5120" width="9.140625" style="28"/>
    <col min="5121" max="5121" width="16.28515625" style="28" customWidth="1"/>
    <col min="5122" max="5122" width="36.85546875" style="28" customWidth="1"/>
    <col min="5123" max="5123" width="29.42578125" style="28" customWidth="1"/>
    <col min="5124" max="5125" width="13.42578125" style="28" customWidth="1"/>
    <col min="5126" max="5126" width="28.7109375" style="28" customWidth="1"/>
    <col min="5127" max="5376" width="9.140625" style="28"/>
    <col min="5377" max="5377" width="16.28515625" style="28" customWidth="1"/>
    <col min="5378" max="5378" width="36.85546875" style="28" customWidth="1"/>
    <col min="5379" max="5379" width="29.42578125" style="28" customWidth="1"/>
    <col min="5380" max="5381" width="13.42578125" style="28" customWidth="1"/>
    <col min="5382" max="5382" width="28.7109375" style="28" customWidth="1"/>
    <col min="5383" max="5632" width="9.140625" style="28"/>
    <col min="5633" max="5633" width="16.28515625" style="28" customWidth="1"/>
    <col min="5634" max="5634" width="36.85546875" style="28" customWidth="1"/>
    <col min="5635" max="5635" width="29.42578125" style="28" customWidth="1"/>
    <col min="5636" max="5637" width="13.42578125" style="28" customWidth="1"/>
    <col min="5638" max="5638" width="28.7109375" style="28" customWidth="1"/>
    <col min="5639" max="5888" width="9.140625" style="28"/>
    <col min="5889" max="5889" width="16.28515625" style="28" customWidth="1"/>
    <col min="5890" max="5890" width="36.85546875" style="28" customWidth="1"/>
    <col min="5891" max="5891" width="29.42578125" style="28" customWidth="1"/>
    <col min="5892" max="5893" width="13.42578125" style="28" customWidth="1"/>
    <col min="5894" max="5894" width="28.7109375" style="28" customWidth="1"/>
    <col min="5895" max="6144" width="9.140625" style="28"/>
    <col min="6145" max="6145" width="16.28515625" style="28" customWidth="1"/>
    <col min="6146" max="6146" width="36.85546875" style="28" customWidth="1"/>
    <col min="6147" max="6147" width="29.42578125" style="28" customWidth="1"/>
    <col min="6148" max="6149" width="13.42578125" style="28" customWidth="1"/>
    <col min="6150" max="6150" width="28.7109375" style="28" customWidth="1"/>
    <col min="6151" max="6400" width="9.140625" style="28"/>
    <col min="6401" max="6401" width="16.28515625" style="28" customWidth="1"/>
    <col min="6402" max="6402" width="36.85546875" style="28" customWidth="1"/>
    <col min="6403" max="6403" width="29.42578125" style="28" customWidth="1"/>
    <col min="6404" max="6405" width="13.42578125" style="28" customWidth="1"/>
    <col min="6406" max="6406" width="28.7109375" style="28" customWidth="1"/>
    <col min="6407" max="6656" width="9.140625" style="28"/>
    <col min="6657" max="6657" width="16.28515625" style="28" customWidth="1"/>
    <col min="6658" max="6658" width="36.85546875" style="28" customWidth="1"/>
    <col min="6659" max="6659" width="29.42578125" style="28" customWidth="1"/>
    <col min="6660" max="6661" width="13.42578125" style="28" customWidth="1"/>
    <col min="6662" max="6662" width="28.7109375" style="28" customWidth="1"/>
    <col min="6663" max="6912" width="9.140625" style="28"/>
    <col min="6913" max="6913" width="16.28515625" style="28" customWidth="1"/>
    <col min="6914" max="6914" width="36.85546875" style="28" customWidth="1"/>
    <col min="6915" max="6915" width="29.42578125" style="28" customWidth="1"/>
    <col min="6916" max="6917" width="13.42578125" style="28" customWidth="1"/>
    <col min="6918" max="6918" width="28.7109375" style="28" customWidth="1"/>
    <col min="6919" max="7168" width="9.140625" style="28"/>
    <col min="7169" max="7169" width="16.28515625" style="28" customWidth="1"/>
    <col min="7170" max="7170" width="36.85546875" style="28" customWidth="1"/>
    <col min="7171" max="7171" width="29.42578125" style="28" customWidth="1"/>
    <col min="7172" max="7173" width="13.42578125" style="28" customWidth="1"/>
    <col min="7174" max="7174" width="28.7109375" style="28" customWidth="1"/>
    <col min="7175" max="7424" width="9.140625" style="28"/>
    <col min="7425" max="7425" width="16.28515625" style="28" customWidth="1"/>
    <col min="7426" max="7426" width="36.85546875" style="28" customWidth="1"/>
    <col min="7427" max="7427" width="29.42578125" style="28" customWidth="1"/>
    <col min="7428" max="7429" width="13.42578125" style="28" customWidth="1"/>
    <col min="7430" max="7430" width="28.7109375" style="28" customWidth="1"/>
    <col min="7431" max="7680" width="9.140625" style="28"/>
    <col min="7681" max="7681" width="16.28515625" style="28" customWidth="1"/>
    <col min="7682" max="7682" width="36.85546875" style="28" customWidth="1"/>
    <col min="7683" max="7683" width="29.42578125" style="28" customWidth="1"/>
    <col min="7684" max="7685" width="13.42578125" style="28" customWidth="1"/>
    <col min="7686" max="7686" width="28.7109375" style="28" customWidth="1"/>
    <col min="7687" max="7936" width="9.140625" style="28"/>
    <col min="7937" max="7937" width="16.28515625" style="28" customWidth="1"/>
    <col min="7938" max="7938" width="36.85546875" style="28" customWidth="1"/>
    <col min="7939" max="7939" width="29.42578125" style="28" customWidth="1"/>
    <col min="7940" max="7941" width="13.42578125" style="28" customWidth="1"/>
    <col min="7942" max="7942" width="28.7109375" style="28" customWidth="1"/>
    <col min="7943" max="8192" width="9.140625" style="28"/>
    <col min="8193" max="8193" width="16.28515625" style="28" customWidth="1"/>
    <col min="8194" max="8194" width="36.85546875" style="28" customWidth="1"/>
    <col min="8195" max="8195" width="29.42578125" style="28" customWidth="1"/>
    <col min="8196" max="8197" width="13.42578125" style="28" customWidth="1"/>
    <col min="8198" max="8198" width="28.7109375" style="28" customWidth="1"/>
    <col min="8199" max="8448" width="9.140625" style="28"/>
    <col min="8449" max="8449" width="16.28515625" style="28" customWidth="1"/>
    <col min="8450" max="8450" width="36.85546875" style="28" customWidth="1"/>
    <col min="8451" max="8451" width="29.42578125" style="28" customWidth="1"/>
    <col min="8452" max="8453" width="13.42578125" style="28" customWidth="1"/>
    <col min="8454" max="8454" width="28.7109375" style="28" customWidth="1"/>
    <col min="8455" max="8704" width="9.140625" style="28"/>
    <col min="8705" max="8705" width="16.28515625" style="28" customWidth="1"/>
    <col min="8706" max="8706" width="36.85546875" style="28" customWidth="1"/>
    <col min="8707" max="8707" width="29.42578125" style="28" customWidth="1"/>
    <col min="8708" max="8709" width="13.42578125" style="28" customWidth="1"/>
    <col min="8710" max="8710" width="28.7109375" style="28" customWidth="1"/>
    <col min="8711" max="8960" width="9.140625" style="28"/>
    <col min="8961" max="8961" width="16.28515625" style="28" customWidth="1"/>
    <col min="8962" max="8962" width="36.85546875" style="28" customWidth="1"/>
    <col min="8963" max="8963" width="29.42578125" style="28" customWidth="1"/>
    <col min="8964" max="8965" width="13.42578125" style="28" customWidth="1"/>
    <col min="8966" max="8966" width="28.7109375" style="28" customWidth="1"/>
    <col min="8967" max="9216" width="9.140625" style="28"/>
    <col min="9217" max="9217" width="16.28515625" style="28" customWidth="1"/>
    <col min="9218" max="9218" width="36.85546875" style="28" customWidth="1"/>
    <col min="9219" max="9219" width="29.42578125" style="28" customWidth="1"/>
    <col min="9220" max="9221" width="13.42578125" style="28" customWidth="1"/>
    <col min="9222" max="9222" width="28.7109375" style="28" customWidth="1"/>
    <col min="9223" max="9472" width="9.140625" style="28"/>
    <col min="9473" max="9473" width="16.28515625" style="28" customWidth="1"/>
    <col min="9474" max="9474" width="36.85546875" style="28" customWidth="1"/>
    <col min="9475" max="9475" width="29.42578125" style="28" customWidth="1"/>
    <col min="9476" max="9477" width="13.42578125" style="28" customWidth="1"/>
    <col min="9478" max="9478" width="28.7109375" style="28" customWidth="1"/>
    <col min="9479" max="9728" width="9.140625" style="28"/>
    <col min="9729" max="9729" width="16.28515625" style="28" customWidth="1"/>
    <col min="9730" max="9730" width="36.85546875" style="28" customWidth="1"/>
    <col min="9731" max="9731" width="29.42578125" style="28" customWidth="1"/>
    <col min="9732" max="9733" width="13.42578125" style="28" customWidth="1"/>
    <col min="9734" max="9734" width="28.7109375" style="28" customWidth="1"/>
    <col min="9735" max="9984" width="9.140625" style="28"/>
    <col min="9985" max="9985" width="16.28515625" style="28" customWidth="1"/>
    <col min="9986" max="9986" width="36.85546875" style="28" customWidth="1"/>
    <col min="9987" max="9987" width="29.42578125" style="28" customWidth="1"/>
    <col min="9988" max="9989" width="13.42578125" style="28" customWidth="1"/>
    <col min="9990" max="9990" width="28.7109375" style="28" customWidth="1"/>
    <col min="9991" max="10240" width="9.140625" style="28"/>
    <col min="10241" max="10241" width="16.28515625" style="28" customWidth="1"/>
    <col min="10242" max="10242" width="36.85546875" style="28" customWidth="1"/>
    <col min="10243" max="10243" width="29.42578125" style="28" customWidth="1"/>
    <col min="10244" max="10245" width="13.42578125" style="28" customWidth="1"/>
    <col min="10246" max="10246" width="28.7109375" style="28" customWidth="1"/>
    <col min="10247" max="10496" width="9.140625" style="28"/>
    <col min="10497" max="10497" width="16.28515625" style="28" customWidth="1"/>
    <col min="10498" max="10498" width="36.85546875" style="28" customWidth="1"/>
    <col min="10499" max="10499" width="29.42578125" style="28" customWidth="1"/>
    <col min="10500" max="10501" width="13.42578125" style="28" customWidth="1"/>
    <col min="10502" max="10502" width="28.7109375" style="28" customWidth="1"/>
    <col min="10503" max="10752" width="9.140625" style="28"/>
    <col min="10753" max="10753" width="16.28515625" style="28" customWidth="1"/>
    <col min="10754" max="10754" width="36.85546875" style="28" customWidth="1"/>
    <col min="10755" max="10755" width="29.42578125" style="28" customWidth="1"/>
    <col min="10756" max="10757" width="13.42578125" style="28" customWidth="1"/>
    <col min="10758" max="10758" width="28.7109375" style="28" customWidth="1"/>
    <col min="10759" max="11008" width="9.140625" style="28"/>
    <col min="11009" max="11009" width="16.28515625" style="28" customWidth="1"/>
    <col min="11010" max="11010" width="36.85546875" style="28" customWidth="1"/>
    <col min="11011" max="11011" width="29.42578125" style="28" customWidth="1"/>
    <col min="11012" max="11013" width="13.42578125" style="28" customWidth="1"/>
    <col min="11014" max="11014" width="28.7109375" style="28" customWidth="1"/>
    <col min="11015" max="11264" width="9.140625" style="28"/>
    <col min="11265" max="11265" width="16.28515625" style="28" customWidth="1"/>
    <col min="11266" max="11266" width="36.85546875" style="28" customWidth="1"/>
    <col min="11267" max="11267" width="29.42578125" style="28" customWidth="1"/>
    <col min="11268" max="11269" width="13.42578125" style="28" customWidth="1"/>
    <col min="11270" max="11270" width="28.7109375" style="28" customWidth="1"/>
    <col min="11271" max="11520" width="9.140625" style="28"/>
    <col min="11521" max="11521" width="16.28515625" style="28" customWidth="1"/>
    <col min="11522" max="11522" width="36.85546875" style="28" customWidth="1"/>
    <col min="11523" max="11523" width="29.42578125" style="28" customWidth="1"/>
    <col min="11524" max="11525" width="13.42578125" style="28" customWidth="1"/>
    <col min="11526" max="11526" width="28.7109375" style="28" customWidth="1"/>
    <col min="11527" max="11776" width="9.140625" style="28"/>
    <col min="11777" max="11777" width="16.28515625" style="28" customWidth="1"/>
    <col min="11778" max="11778" width="36.85546875" style="28" customWidth="1"/>
    <col min="11779" max="11779" width="29.42578125" style="28" customWidth="1"/>
    <col min="11780" max="11781" width="13.42578125" style="28" customWidth="1"/>
    <col min="11782" max="11782" width="28.7109375" style="28" customWidth="1"/>
    <col min="11783" max="12032" width="9.140625" style="28"/>
    <col min="12033" max="12033" width="16.28515625" style="28" customWidth="1"/>
    <col min="12034" max="12034" width="36.85546875" style="28" customWidth="1"/>
    <col min="12035" max="12035" width="29.42578125" style="28" customWidth="1"/>
    <col min="12036" max="12037" width="13.42578125" style="28" customWidth="1"/>
    <col min="12038" max="12038" width="28.7109375" style="28" customWidth="1"/>
    <col min="12039" max="12288" width="9.140625" style="28"/>
    <col min="12289" max="12289" width="16.28515625" style="28" customWidth="1"/>
    <col min="12290" max="12290" width="36.85546875" style="28" customWidth="1"/>
    <col min="12291" max="12291" width="29.42578125" style="28" customWidth="1"/>
    <col min="12292" max="12293" width="13.42578125" style="28" customWidth="1"/>
    <col min="12294" max="12294" width="28.7109375" style="28" customWidth="1"/>
    <col min="12295" max="12544" width="9.140625" style="28"/>
    <col min="12545" max="12545" width="16.28515625" style="28" customWidth="1"/>
    <col min="12546" max="12546" width="36.85546875" style="28" customWidth="1"/>
    <col min="12547" max="12547" width="29.42578125" style="28" customWidth="1"/>
    <col min="12548" max="12549" width="13.42578125" style="28" customWidth="1"/>
    <col min="12550" max="12550" width="28.7109375" style="28" customWidth="1"/>
    <col min="12551" max="12800" width="9.140625" style="28"/>
    <col min="12801" max="12801" width="16.28515625" style="28" customWidth="1"/>
    <col min="12802" max="12802" width="36.85546875" style="28" customWidth="1"/>
    <col min="12803" max="12803" width="29.42578125" style="28" customWidth="1"/>
    <col min="12804" max="12805" width="13.42578125" style="28" customWidth="1"/>
    <col min="12806" max="12806" width="28.7109375" style="28" customWidth="1"/>
    <col min="12807" max="13056" width="9.140625" style="28"/>
    <col min="13057" max="13057" width="16.28515625" style="28" customWidth="1"/>
    <col min="13058" max="13058" width="36.85546875" style="28" customWidth="1"/>
    <col min="13059" max="13059" width="29.42578125" style="28" customWidth="1"/>
    <col min="13060" max="13061" width="13.42578125" style="28" customWidth="1"/>
    <col min="13062" max="13062" width="28.7109375" style="28" customWidth="1"/>
    <col min="13063" max="13312" width="9.140625" style="28"/>
    <col min="13313" max="13313" width="16.28515625" style="28" customWidth="1"/>
    <col min="13314" max="13314" width="36.85546875" style="28" customWidth="1"/>
    <col min="13315" max="13315" width="29.42578125" style="28" customWidth="1"/>
    <col min="13316" max="13317" width="13.42578125" style="28" customWidth="1"/>
    <col min="13318" max="13318" width="28.7109375" style="28" customWidth="1"/>
    <col min="13319" max="13568" width="9.140625" style="28"/>
    <col min="13569" max="13569" width="16.28515625" style="28" customWidth="1"/>
    <col min="13570" max="13570" width="36.85546875" style="28" customWidth="1"/>
    <col min="13571" max="13571" width="29.42578125" style="28" customWidth="1"/>
    <col min="13572" max="13573" width="13.42578125" style="28" customWidth="1"/>
    <col min="13574" max="13574" width="28.7109375" style="28" customWidth="1"/>
    <col min="13575" max="13824" width="9.140625" style="28"/>
    <col min="13825" max="13825" width="16.28515625" style="28" customWidth="1"/>
    <col min="13826" max="13826" width="36.85546875" style="28" customWidth="1"/>
    <col min="13827" max="13827" width="29.42578125" style="28" customWidth="1"/>
    <col min="13828" max="13829" width="13.42578125" style="28" customWidth="1"/>
    <col min="13830" max="13830" width="28.7109375" style="28" customWidth="1"/>
    <col min="13831" max="14080" width="9.140625" style="28"/>
    <col min="14081" max="14081" width="16.28515625" style="28" customWidth="1"/>
    <col min="14082" max="14082" width="36.85546875" style="28" customWidth="1"/>
    <col min="14083" max="14083" width="29.42578125" style="28" customWidth="1"/>
    <col min="14084" max="14085" width="13.42578125" style="28" customWidth="1"/>
    <col min="14086" max="14086" width="28.7109375" style="28" customWidth="1"/>
    <col min="14087" max="14336" width="9.140625" style="28"/>
    <col min="14337" max="14337" width="16.28515625" style="28" customWidth="1"/>
    <col min="14338" max="14338" width="36.85546875" style="28" customWidth="1"/>
    <col min="14339" max="14339" width="29.42578125" style="28" customWidth="1"/>
    <col min="14340" max="14341" width="13.42578125" style="28" customWidth="1"/>
    <col min="14342" max="14342" width="28.7109375" style="28" customWidth="1"/>
    <col min="14343" max="14592" width="9.140625" style="28"/>
    <col min="14593" max="14593" width="16.28515625" style="28" customWidth="1"/>
    <col min="14594" max="14594" width="36.85546875" style="28" customWidth="1"/>
    <col min="14595" max="14595" width="29.42578125" style="28" customWidth="1"/>
    <col min="14596" max="14597" width="13.42578125" style="28" customWidth="1"/>
    <col min="14598" max="14598" width="28.7109375" style="28" customWidth="1"/>
    <col min="14599" max="14848" width="9.140625" style="28"/>
    <col min="14849" max="14849" width="16.28515625" style="28" customWidth="1"/>
    <col min="14850" max="14850" width="36.85546875" style="28" customWidth="1"/>
    <col min="14851" max="14851" width="29.42578125" style="28" customWidth="1"/>
    <col min="14852" max="14853" width="13.42578125" style="28" customWidth="1"/>
    <col min="14854" max="14854" width="28.7109375" style="28" customWidth="1"/>
    <col min="14855" max="15104" width="9.140625" style="28"/>
    <col min="15105" max="15105" width="16.28515625" style="28" customWidth="1"/>
    <col min="15106" max="15106" width="36.85546875" style="28" customWidth="1"/>
    <col min="15107" max="15107" width="29.42578125" style="28" customWidth="1"/>
    <col min="15108" max="15109" width="13.42578125" style="28" customWidth="1"/>
    <col min="15110" max="15110" width="28.7109375" style="28" customWidth="1"/>
    <col min="15111" max="15360" width="9.140625" style="28"/>
    <col min="15361" max="15361" width="16.28515625" style="28" customWidth="1"/>
    <col min="15362" max="15362" width="36.85546875" style="28" customWidth="1"/>
    <col min="15363" max="15363" width="29.42578125" style="28" customWidth="1"/>
    <col min="15364" max="15365" width="13.42578125" style="28" customWidth="1"/>
    <col min="15366" max="15366" width="28.7109375" style="28" customWidth="1"/>
    <col min="15367" max="15616" width="9.140625" style="28"/>
    <col min="15617" max="15617" width="16.28515625" style="28" customWidth="1"/>
    <col min="15618" max="15618" width="36.85546875" style="28" customWidth="1"/>
    <col min="15619" max="15619" width="29.42578125" style="28" customWidth="1"/>
    <col min="15620" max="15621" width="13.42578125" style="28" customWidth="1"/>
    <col min="15622" max="15622" width="28.7109375" style="28" customWidth="1"/>
    <col min="15623" max="15872" width="9.140625" style="28"/>
    <col min="15873" max="15873" width="16.28515625" style="28" customWidth="1"/>
    <col min="15874" max="15874" width="36.85546875" style="28" customWidth="1"/>
    <col min="15875" max="15875" width="29.42578125" style="28" customWidth="1"/>
    <col min="15876" max="15877" width="13.42578125" style="28" customWidth="1"/>
    <col min="15878" max="15878" width="28.7109375" style="28" customWidth="1"/>
    <col min="15879" max="16128" width="9.140625" style="28"/>
    <col min="16129" max="16129" width="16.28515625" style="28" customWidth="1"/>
    <col min="16130" max="16130" width="36.85546875" style="28" customWidth="1"/>
    <col min="16131" max="16131" width="29.42578125" style="28" customWidth="1"/>
    <col min="16132" max="16133" width="13.42578125" style="28" customWidth="1"/>
    <col min="16134" max="16134" width="28.7109375" style="28" customWidth="1"/>
    <col min="16135" max="16384" width="9.140625" style="28"/>
  </cols>
  <sheetData>
    <row r="1" spans="1:6" ht="31.5" customHeight="1" x14ac:dyDescent="0.25">
      <c r="A1" s="30" t="s">
        <v>46</v>
      </c>
      <c r="B1" s="30"/>
      <c r="C1" s="243"/>
      <c r="D1" s="30"/>
      <c r="E1" s="30"/>
    </row>
    <row r="2" spans="1:6" ht="37.5" x14ac:dyDescent="0.25">
      <c r="A2" s="89" t="s">
        <v>0</v>
      </c>
      <c r="B2" s="31" t="s">
        <v>1</v>
      </c>
      <c r="C2" s="31" t="s">
        <v>2</v>
      </c>
      <c r="D2" s="90" t="s">
        <v>15</v>
      </c>
      <c r="E2" s="33" t="s">
        <v>16</v>
      </c>
      <c r="F2" s="90" t="s">
        <v>4</v>
      </c>
    </row>
    <row r="3" spans="1:6" ht="18.75" x14ac:dyDescent="0.25">
      <c r="A3" s="45">
        <v>1</v>
      </c>
      <c r="B3" s="32">
        <v>2</v>
      </c>
      <c r="C3" s="45">
        <v>3</v>
      </c>
      <c r="D3" s="32">
        <v>4</v>
      </c>
      <c r="E3" s="45">
        <v>5</v>
      </c>
      <c r="F3" s="32">
        <v>6</v>
      </c>
    </row>
    <row r="4" spans="1:6" s="29" customFormat="1" ht="36" x14ac:dyDescent="0.25">
      <c r="A4" s="224">
        <v>1</v>
      </c>
      <c r="B4" s="227" t="s">
        <v>20</v>
      </c>
      <c r="C4" s="225" t="s">
        <v>633</v>
      </c>
      <c r="D4" s="226" t="s">
        <v>634</v>
      </c>
      <c r="E4" s="228">
        <v>1.5398849828103175E-4</v>
      </c>
      <c r="F4" s="227" t="s">
        <v>6</v>
      </c>
    </row>
    <row r="5" spans="1:6" s="29" customFormat="1" ht="36" x14ac:dyDescent="0.25">
      <c r="A5" s="224">
        <v>2</v>
      </c>
      <c r="B5" s="227" t="s">
        <v>323</v>
      </c>
      <c r="C5" s="225" t="s">
        <v>633</v>
      </c>
      <c r="D5" s="226" t="s">
        <v>635</v>
      </c>
      <c r="E5" s="229">
        <v>-9.480125291645318E-3</v>
      </c>
      <c r="F5" s="227" t="s">
        <v>11</v>
      </c>
    </row>
    <row r="6" spans="1:6" s="29" customFormat="1" ht="36" x14ac:dyDescent="0.25">
      <c r="A6" s="224">
        <v>3</v>
      </c>
      <c r="B6" s="227" t="s">
        <v>278</v>
      </c>
      <c r="C6" s="225" t="s">
        <v>633</v>
      </c>
      <c r="D6" s="226" t="s">
        <v>636</v>
      </c>
      <c r="E6" s="229">
        <v>-9.7926726460492719E-4</v>
      </c>
      <c r="F6" s="227" t="s">
        <v>11</v>
      </c>
    </row>
    <row r="7" spans="1:6" s="29" customFormat="1" ht="36" x14ac:dyDescent="0.25">
      <c r="A7" s="224">
        <v>4</v>
      </c>
      <c r="B7" s="227" t="s">
        <v>21</v>
      </c>
      <c r="C7" s="225" t="s">
        <v>633</v>
      </c>
      <c r="D7" s="226" t="s">
        <v>637</v>
      </c>
      <c r="E7" s="229">
        <v>-2.8942817758762715E-3</v>
      </c>
      <c r="F7" s="227" t="s">
        <v>11</v>
      </c>
    </row>
    <row r="8" spans="1:6" s="29" customFormat="1" ht="36" x14ac:dyDescent="0.25">
      <c r="A8" s="224">
        <v>5</v>
      </c>
      <c r="B8" s="227" t="s">
        <v>461</v>
      </c>
      <c r="C8" s="225" t="s">
        <v>633</v>
      </c>
      <c r="D8" s="226" t="s">
        <v>638</v>
      </c>
      <c r="E8" s="229">
        <v>-1.1102570602501118E-2</v>
      </c>
      <c r="F8" s="227" t="s">
        <v>11</v>
      </c>
    </row>
    <row r="9" spans="1:6" s="29" customFormat="1" ht="36" x14ac:dyDescent="0.25">
      <c r="A9" s="224">
        <v>6</v>
      </c>
      <c r="B9" s="227" t="s">
        <v>292</v>
      </c>
      <c r="C9" s="225" t="s">
        <v>633</v>
      </c>
      <c r="D9" s="226" t="s">
        <v>639</v>
      </c>
      <c r="E9" s="229">
        <v>1.1996063813569866E-3</v>
      </c>
      <c r="F9" s="227" t="s">
        <v>6</v>
      </c>
    </row>
    <row r="10" spans="1:6" s="29" customFormat="1" ht="36" x14ac:dyDescent="0.25">
      <c r="A10" s="224">
        <v>7</v>
      </c>
      <c r="B10" s="227" t="s">
        <v>24</v>
      </c>
      <c r="C10" s="225" t="s">
        <v>633</v>
      </c>
      <c r="D10" s="226" t="s">
        <v>640</v>
      </c>
      <c r="E10" s="229">
        <v>9.6049130255719747E-3</v>
      </c>
      <c r="F10" s="227" t="s">
        <v>6</v>
      </c>
    </row>
    <row r="11" spans="1:6" s="29" customFormat="1" ht="36" x14ac:dyDescent="0.25">
      <c r="A11" s="224">
        <v>8</v>
      </c>
      <c r="B11" s="227" t="s">
        <v>641</v>
      </c>
      <c r="C11" s="225" t="s">
        <v>633</v>
      </c>
      <c r="D11" s="226" t="s">
        <v>642</v>
      </c>
      <c r="E11" s="229">
        <v>4.5398981089259209E-3</v>
      </c>
      <c r="F11" s="227" t="s">
        <v>6</v>
      </c>
    </row>
    <row r="12" spans="1:6" s="29" customFormat="1" ht="36" x14ac:dyDescent="0.25">
      <c r="A12" s="224">
        <v>9</v>
      </c>
      <c r="B12" s="227" t="s">
        <v>173</v>
      </c>
      <c r="C12" s="225" t="s">
        <v>633</v>
      </c>
      <c r="D12" s="226" t="s">
        <v>643</v>
      </c>
      <c r="E12" s="229">
        <v>-8.242044547812459E-4</v>
      </c>
      <c r="F12" s="227" t="s">
        <v>11</v>
      </c>
    </row>
    <row r="13" spans="1:6" s="29" customFormat="1" ht="36" x14ac:dyDescent="0.25">
      <c r="A13" s="224">
        <v>10</v>
      </c>
      <c r="B13" s="227" t="s">
        <v>25</v>
      </c>
      <c r="C13" s="225" t="s">
        <v>633</v>
      </c>
      <c r="D13" s="226" t="s">
        <v>644</v>
      </c>
      <c r="E13" s="229">
        <v>7.4840796274401981E-3</v>
      </c>
      <c r="F13" s="227" t="s">
        <v>6</v>
      </c>
    </row>
    <row r="14" spans="1:6" s="29" customFormat="1" ht="36" x14ac:dyDescent="0.25">
      <c r="A14" s="224">
        <v>11</v>
      </c>
      <c r="B14" s="227" t="s">
        <v>465</v>
      </c>
      <c r="C14" s="225" t="s">
        <v>633</v>
      </c>
      <c r="D14" s="226" t="s">
        <v>645</v>
      </c>
      <c r="E14" s="229">
        <v>-5.430480592759402E-3</v>
      </c>
      <c r="F14" s="227" t="s">
        <v>11</v>
      </c>
    </row>
    <row r="15" spans="1:6" s="29" customFormat="1" ht="36" x14ac:dyDescent="0.25">
      <c r="A15" s="224">
        <v>12</v>
      </c>
      <c r="B15" s="227" t="s">
        <v>287</v>
      </c>
      <c r="C15" s="225" t="s">
        <v>633</v>
      </c>
      <c r="D15" s="226" t="s">
        <v>646</v>
      </c>
      <c r="E15" s="229">
        <v>1.1810830046021948E-2</v>
      </c>
      <c r="F15" s="227" t="s">
        <v>6</v>
      </c>
    </row>
    <row r="16" spans="1:6" s="29" customFormat="1" ht="36" x14ac:dyDescent="0.25">
      <c r="A16" s="224">
        <v>13</v>
      </c>
      <c r="B16" s="227" t="s">
        <v>371</v>
      </c>
      <c r="C16" s="225" t="s">
        <v>633</v>
      </c>
      <c r="D16" s="226" t="s">
        <v>647</v>
      </c>
      <c r="E16" s="229">
        <v>1.4133616234440319E-2</v>
      </c>
      <c r="F16" s="227" t="s">
        <v>6</v>
      </c>
    </row>
    <row r="17" spans="1:6" s="29" customFormat="1" ht="36" x14ac:dyDescent="0.25">
      <c r="A17" s="224">
        <v>14</v>
      </c>
      <c r="B17" s="227" t="s">
        <v>487</v>
      </c>
      <c r="C17" s="225" t="s">
        <v>633</v>
      </c>
      <c r="D17" s="226" t="s">
        <v>648</v>
      </c>
      <c r="E17" s="229">
        <v>6.8297825222993561E-2</v>
      </c>
      <c r="F17" s="227" t="s">
        <v>6</v>
      </c>
    </row>
    <row r="18" spans="1:6" s="29" customFormat="1" ht="36" x14ac:dyDescent="0.25">
      <c r="A18" s="224">
        <v>15</v>
      </c>
      <c r="B18" s="227" t="s">
        <v>26</v>
      </c>
      <c r="C18" s="225" t="s">
        <v>633</v>
      </c>
      <c r="D18" s="226" t="s">
        <v>649</v>
      </c>
      <c r="E18" s="229">
        <v>1.4517257495869195E-2</v>
      </c>
      <c r="F18" s="227" t="s">
        <v>6</v>
      </c>
    </row>
    <row r="19" spans="1:6" ht="36" x14ac:dyDescent="0.25">
      <c r="A19" s="224">
        <v>16</v>
      </c>
      <c r="B19" s="227" t="s">
        <v>316</v>
      </c>
      <c r="C19" s="225" t="s">
        <v>633</v>
      </c>
      <c r="D19" s="226" t="s">
        <v>650</v>
      </c>
      <c r="E19" s="229">
        <v>-6.1565485786169438E-3</v>
      </c>
      <c r="F19" s="227" t="s">
        <v>11</v>
      </c>
    </row>
    <row r="20" spans="1:6" ht="36" x14ac:dyDescent="0.25">
      <c r="A20" s="224">
        <v>17</v>
      </c>
      <c r="B20" s="227" t="s">
        <v>651</v>
      </c>
      <c r="C20" s="225" t="s">
        <v>633</v>
      </c>
      <c r="D20" s="226" t="s">
        <v>652</v>
      </c>
      <c r="E20" s="229">
        <v>8.0555959440185287E-3</v>
      </c>
      <c r="F20" s="227" t="s">
        <v>6</v>
      </c>
    </row>
    <row r="21" spans="1:6" ht="36" x14ac:dyDescent="0.25">
      <c r="A21" s="224">
        <v>18</v>
      </c>
      <c r="B21" s="227" t="s">
        <v>182</v>
      </c>
      <c r="C21" s="225" t="s">
        <v>633</v>
      </c>
      <c r="D21" s="226" t="s">
        <v>653</v>
      </c>
      <c r="E21" s="229">
        <v>-9.4685439337569809E-3</v>
      </c>
      <c r="F21" s="227" t="s">
        <v>11</v>
      </c>
    </row>
    <row r="22" spans="1:6" ht="36" x14ac:dyDescent="0.25">
      <c r="A22" s="224">
        <v>19</v>
      </c>
      <c r="B22" s="227" t="s">
        <v>305</v>
      </c>
      <c r="C22" s="225" t="s">
        <v>633</v>
      </c>
      <c r="D22" s="226" t="s">
        <v>654</v>
      </c>
      <c r="E22" s="229">
        <v>6.0587647635822334E-3</v>
      </c>
      <c r="F22" s="227" t="s">
        <v>6</v>
      </c>
    </row>
    <row r="23" spans="1:6" ht="36" x14ac:dyDescent="0.25">
      <c r="A23" s="224">
        <v>20</v>
      </c>
      <c r="B23" s="227" t="s">
        <v>364</v>
      </c>
      <c r="C23" s="225" t="s">
        <v>633</v>
      </c>
      <c r="D23" s="226" t="s">
        <v>655</v>
      </c>
      <c r="E23" s="229">
        <v>1.9629073710570356E-3</v>
      </c>
      <c r="F23" s="227" t="s">
        <v>6</v>
      </c>
    </row>
    <row r="24" spans="1:6" ht="36" x14ac:dyDescent="0.25">
      <c r="A24" s="224">
        <v>21</v>
      </c>
      <c r="B24" s="227" t="s">
        <v>358</v>
      </c>
      <c r="C24" s="225" t="s">
        <v>633</v>
      </c>
      <c r="D24" s="226" t="s">
        <v>656</v>
      </c>
      <c r="E24" s="229">
        <v>2.0107410193252861E-2</v>
      </c>
      <c r="F24" s="227" t="s">
        <v>6</v>
      </c>
    </row>
    <row r="25" spans="1:6" ht="36" x14ac:dyDescent="0.25">
      <c r="A25" s="224">
        <v>22</v>
      </c>
      <c r="B25" s="227" t="s">
        <v>590</v>
      </c>
      <c r="C25" s="225" t="s">
        <v>633</v>
      </c>
      <c r="D25" s="226" t="s">
        <v>657</v>
      </c>
      <c r="E25" s="229">
        <v>6.5500875214465112E-2</v>
      </c>
      <c r="F25" s="227" t="s">
        <v>6</v>
      </c>
    </row>
    <row r="26" spans="1:6" ht="36" x14ac:dyDescent="0.25">
      <c r="A26" s="224">
        <v>23</v>
      </c>
      <c r="B26" s="227" t="s">
        <v>478</v>
      </c>
      <c r="C26" s="225" t="s">
        <v>633</v>
      </c>
      <c r="D26" s="226" t="s">
        <v>658</v>
      </c>
      <c r="E26" s="229">
        <v>-6.333660359149694E-3</v>
      </c>
      <c r="F26" s="227" t="s">
        <v>11</v>
      </c>
    </row>
    <row r="27" spans="1:6" ht="36" x14ac:dyDescent="0.25">
      <c r="A27" s="224">
        <v>24</v>
      </c>
      <c r="B27" s="227" t="s">
        <v>394</v>
      </c>
      <c r="C27" s="225" t="s">
        <v>633</v>
      </c>
      <c r="D27" s="226" t="s">
        <v>659</v>
      </c>
      <c r="E27" s="229">
        <v>7.5456963920718378E-4</v>
      </c>
      <c r="F27" s="227" t="s">
        <v>6</v>
      </c>
    </row>
    <row r="28" spans="1:6" ht="36" x14ac:dyDescent="0.25">
      <c r="A28" s="224">
        <v>25</v>
      </c>
      <c r="B28" s="227" t="s">
        <v>22</v>
      </c>
      <c r="C28" s="225" t="s">
        <v>633</v>
      </c>
      <c r="D28" s="226" t="s">
        <v>660</v>
      </c>
      <c r="E28" s="229">
        <v>-1.7479435826819847E-2</v>
      </c>
      <c r="F28" s="227"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zoomScale="70" zoomScaleNormal="70" workbookViewId="0">
      <selection activeCell="F28" sqref="A1:F28"/>
    </sheetView>
  </sheetViews>
  <sheetFormatPr defaultColWidth="13.42578125" defaultRowHeight="15" x14ac:dyDescent="0.25"/>
  <cols>
    <col min="1" max="1" width="10.85546875" style="35" customWidth="1"/>
    <col min="2" max="2" width="19.7109375" style="35" customWidth="1"/>
    <col min="3" max="3" width="84.5703125" style="35" customWidth="1"/>
    <col min="4" max="4" width="48" style="35" customWidth="1"/>
    <col min="5" max="5" width="18.7109375" style="35" customWidth="1"/>
    <col min="6" max="6" width="15.85546875" style="35" customWidth="1"/>
    <col min="7" max="16384" width="13.42578125" style="35"/>
  </cols>
  <sheetData>
    <row r="1" spans="1:15" ht="48" customHeight="1" x14ac:dyDescent="0.25">
      <c r="A1" s="246" t="s">
        <v>27</v>
      </c>
      <c r="B1" s="247"/>
      <c r="C1" s="247"/>
      <c r="D1" s="247"/>
      <c r="E1" s="247"/>
      <c r="F1" s="247"/>
      <c r="G1" s="34"/>
      <c r="H1" s="34"/>
      <c r="I1" s="34"/>
      <c r="J1" s="34"/>
      <c r="K1" s="34"/>
      <c r="L1" s="34"/>
    </row>
    <row r="2" spans="1:15" ht="56.25" x14ac:dyDescent="0.25">
      <c r="A2" s="46" t="s">
        <v>0</v>
      </c>
      <c r="B2" s="46" t="s">
        <v>1</v>
      </c>
      <c r="C2" s="46" t="s">
        <v>2</v>
      </c>
      <c r="D2" s="47" t="s">
        <v>15</v>
      </c>
      <c r="E2" s="49" t="s">
        <v>16</v>
      </c>
      <c r="F2" s="46" t="s">
        <v>4</v>
      </c>
      <c r="G2" s="34"/>
      <c r="H2" s="36"/>
      <c r="I2" s="37"/>
      <c r="J2" s="34"/>
      <c r="K2" s="36"/>
      <c r="L2" s="34"/>
    </row>
    <row r="3" spans="1:15" ht="18.75" x14ac:dyDescent="0.25">
      <c r="A3" s="46">
        <v>1</v>
      </c>
      <c r="B3" s="46">
        <v>2</v>
      </c>
      <c r="C3" s="46">
        <v>3</v>
      </c>
      <c r="D3" s="46">
        <v>4</v>
      </c>
      <c r="E3" s="46">
        <v>5</v>
      </c>
      <c r="F3" s="46">
        <v>6</v>
      </c>
      <c r="G3" s="34"/>
      <c r="H3" s="36"/>
      <c r="I3" s="37"/>
      <c r="J3" s="34"/>
      <c r="K3" s="36"/>
      <c r="L3" s="34"/>
    </row>
    <row r="4" spans="1:15" ht="56.25" x14ac:dyDescent="0.25">
      <c r="A4" s="191">
        <v>1</v>
      </c>
      <c r="B4" s="192" t="s">
        <v>61</v>
      </c>
      <c r="C4" s="192" t="s">
        <v>27</v>
      </c>
      <c r="D4" s="193" t="s">
        <v>433</v>
      </c>
      <c r="E4" s="194">
        <v>7.6585294452485894E-2</v>
      </c>
      <c r="F4" s="195" t="s">
        <v>6</v>
      </c>
      <c r="G4" s="38"/>
      <c r="H4" s="39"/>
      <c r="I4" s="40"/>
      <c r="J4" s="38"/>
      <c r="K4" s="39"/>
      <c r="L4" s="34"/>
    </row>
    <row r="5" spans="1:15" ht="56.25" x14ac:dyDescent="0.25">
      <c r="A5" s="191">
        <v>2</v>
      </c>
      <c r="B5" s="198" t="s">
        <v>414</v>
      </c>
      <c r="C5" s="192" t="s">
        <v>27</v>
      </c>
      <c r="D5" s="193" t="s">
        <v>433</v>
      </c>
      <c r="E5" s="194">
        <v>0.17653429602888088</v>
      </c>
      <c r="F5" s="195" t="s">
        <v>9</v>
      </c>
      <c r="G5" s="38"/>
      <c r="H5" s="39"/>
      <c r="I5" s="40"/>
      <c r="J5" s="38"/>
      <c r="K5" s="39"/>
      <c r="L5" s="34"/>
    </row>
    <row r="6" spans="1:15" ht="56.25" x14ac:dyDescent="0.25">
      <c r="A6" s="191">
        <v>3</v>
      </c>
      <c r="B6" s="192" t="s">
        <v>415</v>
      </c>
      <c r="C6" s="192" t="s">
        <v>27</v>
      </c>
      <c r="D6" s="193" t="s">
        <v>433</v>
      </c>
      <c r="E6" s="194">
        <v>0.11036288814066592</v>
      </c>
      <c r="F6" s="195" t="s">
        <v>9</v>
      </c>
      <c r="G6" s="38"/>
      <c r="H6" s="39"/>
      <c r="I6" s="40"/>
      <c r="J6" s="38"/>
      <c r="K6" s="39"/>
      <c r="L6" s="34"/>
    </row>
    <row r="7" spans="1:15" ht="56.25" x14ac:dyDescent="0.25">
      <c r="A7" s="191">
        <v>4</v>
      </c>
      <c r="B7" s="192" t="s">
        <v>62</v>
      </c>
      <c r="C7" s="192" t="s">
        <v>27</v>
      </c>
      <c r="D7" s="193" t="s">
        <v>433</v>
      </c>
      <c r="E7" s="194">
        <v>8.5328185328185327E-2</v>
      </c>
      <c r="F7" s="195" t="s">
        <v>6</v>
      </c>
      <c r="G7" s="38"/>
      <c r="H7" s="39"/>
      <c r="I7" s="40"/>
      <c r="J7" s="38"/>
      <c r="K7" s="39"/>
      <c r="L7" s="34"/>
    </row>
    <row r="8" spans="1:15" ht="56.25" x14ac:dyDescent="0.25">
      <c r="A8" s="191">
        <v>5</v>
      </c>
      <c r="B8" s="192" t="s">
        <v>416</v>
      </c>
      <c r="C8" s="192" t="s">
        <v>27</v>
      </c>
      <c r="D8" s="193" t="s">
        <v>433</v>
      </c>
      <c r="E8" s="194">
        <v>0.11293436293436293</v>
      </c>
      <c r="F8" s="195" t="s">
        <v>9</v>
      </c>
      <c r="G8" s="38"/>
      <c r="H8" s="39"/>
      <c r="I8" s="40"/>
      <c r="J8" s="38"/>
      <c r="K8" s="39"/>
      <c r="L8" s="34"/>
    </row>
    <row r="9" spans="1:15" ht="56.25" x14ac:dyDescent="0.25">
      <c r="A9" s="191">
        <v>6</v>
      </c>
      <c r="B9" s="192" t="s">
        <v>417</v>
      </c>
      <c r="C9" s="192" t="s">
        <v>27</v>
      </c>
      <c r="D9" s="193" t="s">
        <v>433</v>
      </c>
      <c r="E9" s="194">
        <v>3.8993943888270918E-2</v>
      </c>
      <c r="F9" s="195" t="s">
        <v>11</v>
      </c>
      <c r="G9" s="38"/>
      <c r="H9" s="39"/>
      <c r="I9" s="40"/>
      <c r="J9" s="38"/>
      <c r="K9" s="39"/>
      <c r="L9" s="34"/>
    </row>
    <row r="10" spans="1:15" ht="56.25" x14ac:dyDescent="0.25">
      <c r="A10" s="191">
        <v>7</v>
      </c>
      <c r="B10" s="192" t="s">
        <v>44</v>
      </c>
      <c r="C10" s="192" t="s">
        <v>27</v>
      </c>
      <c r="D10" s="193" t="s">
        <v>433</v>
      </c>
      <c r="E10" s="194">
        <v>6.8246033470984568E-2</v>
      </c>
      <c r="F10" s="195" t="s">
        <v>6</v>
      </c>
      <c r="G10" s="38"/>
      <c r="H10" s="39"/>
      <c r="I10" s="40"/>
      <c r="J10" s="38"/>
      <c r="K10" s="39"/>
      <c r="L10" s="34"/>
    </row>
    <row r="11" spans="1:15" ht="56.25" x14ac:dyDescent="0.25">
      <c r="A11" s="191">
        <v>8</v>
      </c>
      <c r="B11" s="198" t="s">
        <v>418</v>
      </c>
      <c r="C11" s="192" t="s">
        <v>27</v>
      </c>
      <c r="D11" s="193" t="s">
        <v>433</v>
      </c>
      <c r="E11" s="194">
        <v>4.6880836757564437E-2</v>
      </c>
      <c r="F11" s="195" t="s">
        <v>11</v>
      </c>
      <c r="G11" s="38"/>
      <c r="H11" s="39"/>
      <c r="I11" s="40"/>
      <c r="J11" s="38"/>
      <c r="K11" s="39"/>
      <c r="L11" s="34"/>
    </row>
    <row r="12" spans="1:15" ht="56.25" x14ac:dyDescent="0.25">
      <c r="A12" s="191">
        <v>9</v>
      </c>
      <c r="B12" s="192" t="s">
        <v>419</v>
      </c>
      <c r="C12" s="192" t="s">
        <v>27</v>
      </c>
      <c r="D12" s="193" t="s">
        <v>433</v>
      </c>
      <c r="E12" s="194">
        <v>4.2543795083173852E-2</v>
      </c>
      <c r="F12" s="195" t="s">
        <v>11</v>
      </c>
      <c r="G12" s="40"/>
      <c r="H12" s="39"/>
      <c r="I12" s="40"/>
      <c r="J12" s="97"/>
      <c r="K12" s="97"/>
      <c r="L12" s="97"/>
      <c r="M12" s="97"/>
      <c r="N12" s="97"/>
      <c r="O12" s="97"/>
    </row>
    <row r="13" spans="1:15" ht="56.25" x14ac:dyDescent="0.25">
      <c r="A13" s="191">
        <v>10</v>
      </c>
      <c r="B13" s="192" t="s">
        <v>45</v>
      </c>
      <c r="C13" s="192" t="s">
        <v>27</v>
      </c>
      <c r="D13" s="193" t="s">
        <v>433</v>
      </c>
      <c r="E13" s="194">
        <v>2.9998790371355995E-2</v>
      </c>
      <c r="F13" s="195" t="s">
        <v>11</v>
      </c>
      <c r="G13" s="38"/>
      <c r="H13" s="39"/>
      <c r="I13" s="40"/>
      <c r="J13" s="97"/>
      <c r="K13" s="97"/>
      <c r="L13" s="97"/>
      <c r="M13" s="97"/>
      <c r="N13" s="97"/>
      <c r="O13" s="97"/>
    </row>
    <row r="14" spans="1:15" ht="56.25" x14ac:dyDescent="0.25">
      <c r="A14" s="191">
        <v>11</v>
      </c>
      <c r="B14" s="192" t="s">
        <v>420</v>
      </c>
      <c r="C14" s="192" t="s">
        <v>27</v>
      </c>
      <c r="D14" s="193" t="s">
        <v>433</v>
      </c>
      <c r="E14" s="194">
        <v>5.4998382400517631E-2</v>
      </c>
      <c r="F14" s="195" t="s">
        <v>6</v>
      </c>
      <c r="G14" s="38"/>
      <c r="H14" s="39"/>
      <c r="I14" s="40"/>
      <c r="J14" s="97"/>
      <c r="K14" s="97"/>
      <c r="L14" s="97"/>
      <c r="M14" s="97"/>
      <c r="N14" s="97"/>
      <c r="O14" s="97"/>
    </row>
    <row r="15" spans="1:15" ht="56.25" x14ac:dyDescent="0.25">
      <c r="A15" s="191">
        <v>12</v>
      </c>
      <c r="B15" s="192" t="s">
        <v>421</v>
      </c>
      <c r="C15" s="192" t="s">
        <v>27</v>
      </c>
      <c r="D15" s="193" t="s">
        <v>433</v>
      </c>
      <c r="E15" s="194">
        <v>8.0322037071709415E-2</v>
      </c>
      <c r="F15" s="195" t="s">
        <v>6</v>
      </c>
      <c r="G15" s="38"/>
      <c r="H15" s="39"/>
      <c r="I15" s="40"/>
      <c r="J15" s="38"/>
      <c r="K15" s="39"/>
      <c r="L15" s="34"/>
    </row>
    <row r="16" spans="1:15" ht="56.25" x14ac:dyDescent="0.25">
      <c r="A16" s="191">
        <v>13</v>
      </c>
      <c r="B16" s="192" t="s">
        <v>422</v>
      </c>
      <c r="C16" s="192" t="s">
        <v>27</v>
      </c>
      <c r="D16" s="193" t="s">
        <v>433</v>
      </c>
      <c r="E16" s="194">
        <v>0.10401579986833442</v>
      </c>
      <c r="F16" s="195" t="s">
        <v>9</v>
      </c>
      <c r="G16" s="38"/>
      <c r="H16" s="39"/>
      <c r="I16" s="40"/>
      <c r="J16" s="38"/>
      <c r="K16" s="39"/>
      <c r="L16" s="34"/>
    </row>
    <row r="17" spans="1:12" ht="56.25" x14ac:dyDescent="0.25">
      <c r="A17" s="191">
        <v>14</v>
      </c>
      <c r="B17" s="192" t="s">
        <v>423</v>
      </c>
      <c r="C17" s="192" t="s">
        <v>27</v>
      </c>
      <c r="D17" s="193" t="s">
        <v>433</v>
      </c>
      <c r="E17" s="194">
        <v>4.8486547085201795E-2</v>
      </c>
      <c r="F17" s="195" t="s">
        <v>11</v>
      </c>
      <c r="G17" s="38"/>
      <c r="H17" s="39"/>
      <c r="I17" s="40"/>
      <c r="J17" s="38"/>
      <c r="K17" s="39"/>
      <c r="L17" s="34"/>
    </row>
    <row r="18" spans="1:12" ht="56.25" x14ac:dyDescent="0.25">
      <c r="A18" s="191">
        <v>15</v>
      </c>
      <c r="B18" s="192" t="s">
        <v>63</v>
      </c>
      <c r="C18" s="192" t="s">
        <v>27</v>
      </c>
      <c r="D18" s="193" t="s">
        <v>433</v>
      </c>
      <c r="E18" s="194">
        <v>2.2585502258550227E-2</v>
      </c>
      <c r="F18" s="195" t="s">
        <v>8</v>
      </c>
      <c r="G18" s="38"/>
      <c r="H18" s="39"/>
      <c r="I18" s="40"/>
      <c r="J18" s="38"/>
      <c r="K18" s="39"/>
      <c r="L18" s="34"/>
    </row>
    <row r="19" spans="1:12" ht="60" customHeight="1" x14ac:dyDescent="0.25">
      <c r="A19" s="191">
        <v>16</v>
      </c>
      <c r="B19" s="192" t="s">
        <v>424</v>
      </c>
      <c r="C19" s="192" t="s">
        <v>27</v>
      </c>
      <c r="D19" s="193" t="s">
        <v>433</v>
      </c>
      <c r="E19" s="196">
        <v>3.2150033489618215E-2</v>
      </c>
      <c r="F19" s="195" t="s">
        <v>11</v>
      </c>
      <c r="G19" s="34"/>
      <c r="H19" s="39"/>
      <c r="I19" s="41"/>
      <c r="J19" s="41"/>
      <c r="K19" s="39"/>
      <c r="L19" s="34"/>
    </row>
    <row r="20" spans="1:12" ht="131.25" x14ac:dyDescent="0.25">
      <c r="A20" s="191">
        <v>17</v>
      </c>
      <c r="B20" s="192" t="s">
        <v>425</v>
      </c>
      <c r="C20" s="192" t="s">
        <v>27</v>
      </c>
      <c r="D20" s="193" t="s">
        <v>433</v>
      </c>
      <c r="E20" s="196">
        <v>0.13880126182965299</v>
      </c>
      <c r="F20" s="195" t="s">
        <v>9</v>
      </c>
    </row>
    <row r="21" spans="1:12" ht="66.75" customHeight="1" x14ac:dyDescent="0.25">
      <c r="A21" s="191">
        <v>18</v>
      </c>
      <c r="B21" s="192" t="s">
        <v>426</v>
      </c>
      <c r="C21" s="192" t="s">
        <v>27</v>
      </c>
      <c r="D21" s="193" t="s">
        <v>433</v>
      </c>
      <c r="E21" s="196">
        <v>0.13266331658291458</v>
      </c>
      <c r="F21" s="195" t="s">
        <v>9</v>
      </c>
      <c r="G21" s="91"/>
      <c r="H21" s="91"/>
      <c r="I21" s="91"/>
    </row>
    <row r="22" spans="1:12" ht="56.25" x14ac:dyDescent="0.25">
      <c r="A22" s="191">
        <v>19</v>
      </c>
      <c r="B22" s="192" t="s">
        <v>427</v>
      </c>
      <c r="C22" s="192" t="s">
        <v>27</v>
      </c>
      <c r="D22" s="193" t="s">
        <v>433</v>
      </c>
      <c r="E22" s="197">
        <v>8.0229226361031525E-2</v>
      </c>
      <c r="F22" s="195" t="s">
        <v>6</v>
      </c>
    </row>
    <row r="23" spans="1:12" ht="56.25" x14ac:dyDescent="0.25">
      <c r="A23" s="191">
        <v>20</v>
      </c>
      <c r="B23" s="198" t="s">
        <v>428</v>
      </c>
      <c r="C23" s="192" t="s">
        <v>27</v>
      </c>
      <c r="D23" s="193" t="s">
        <v>433</v>
      </c>
      <c r="E23" s="197">
        <v>7.2429906542056069E-2</v>
      </c>
      <c r="F23" s="195" t="s">
        <v>6</v>
      </c>
    </row>
    <row r="24" spans="1:12" ht="56.25" x14ac:dyDescent="0.25">
      <c r="A24" s="191">
        <v>21</v>
      </c>
      <c r="B24" s="198" t="s">
        <v>429</v>
      </c>
      <c r="C24" s="192" t="s">
        <v>27</v>
      </c>
      <c r="D24" s="193" t="s">
        <v>433</v>
      </c>
      <c r="E24" s="197">
        <v>5.1155115511551157E-2</v>
      </c>
      <c r="F24" s="195" t="s">
        <v>11</v>
      </c>
    </row>
    <row r="25" spans="1:12" ht="56.25" x14ac:dyDescent="0.25">
      <c r="A25" s="191">
        <v>22</v>
      </c>
      <c r="B25" s="198" t="s">
        <v>430</v>
      </c>
      <c r="C25" s="192" t="s">
        <v>27</v>
      </c>
      <c r="D25" s="193" t="s">
        <v>433</v>
      </c>
      <c r="E25" s="197">
        <v>7.9496522027161315E-2</v>
      </c>
      <c r="F25" s="195" t="s">
        <v>6</v>
      </c>
    </row>
    <row r="26" spans="1:12" ht="56.25" x14ac:dyDescent="0.25">
      <c r="A26" s="191">
        <v>23</v>
      </c>
      <c r="B26" s="198" t="s">
        <v>431</v>
      </c>
      <c r="C26" s="192" t="s">
        <v>27</v>
      </c>
      <c r="D26" s="193" t="s">
        <v>433</v>
      </c>
      <c r="E26" s="197">
        <v>0.13983440662373506</v>
      </c>
      <c r="F26" s="195" t="s">
        <v>9</v>
      </c>
    </row>
    <row r="27" spans="1:12" ht="56.25" x14ac:dyDescent="0.25">
      <c r="A27" s="191">
        <v>24</v>
      </c>
      <c r="B27" s="198" t="s">
        <v>432</v>
      </c>
      <c r="C27" s="192" t="s">
        <v>27</v>
      </c>
      <c r="D27" s="193" t="s">
        <v>433</v>
      </c>
      <c r="E27" s="197">
        <v>6.2404092071611253E-2</v>
      </c>
      <c r="F27" s="195" t="s">
        <v>6</v>
      </c>
    </row>
    <row r="28" spans="1:12" ht="56.25" x14ac:dyDescent="0.25">
      <c r="A28" s="191">
        <v>25</v>
      </c>
      <c r="B28" s="192" t="s">
        <v>28</v>
      </c>
      <c r="C28" s="192" t="s">
        <v>27</v>
      </c>
      <c r="D28" s="193" t="s">
        <v>433</v>
      </c>
      <c r="E28" s="197">
        <v>2.1588707445336287E-2</v>
      </c>
      <c r="F28" s="195" t="s">
        <v>8</v>
      </c>
    </row>
    <row r="29" spans="1:12" x14ac:dyDescent="0.25">
      <c r="A29" s="96"/>
      <c r="B29" s="96"/>
      <c r="C29" s="96"/>
      <c r="D29" s="96"/>
      <c r="E29" s="96"/>
      <c r="F29" s="96"/>
    </row>
    <row r="30" spans="1:12" x14ac:dyDescent="0.25">
      <c r="A30" s="97"/>
      <c r="B30" s="97"/>
      <c r="C30" s="97"/>
      <c r="D30" s="97"/>
      <c r="E30" s="97"/>
      <c r="F30" s="97"/>
    </row>
    <row r="31" spans="1:12" ht="18" customHeight="1" x14ac:dyDescent="0.25">
      <c r="A31" s="97"/>
      <c r="B31" s="97"/>
      <c r="C31" s="97"/>
      <c r="D31" s="97"/>
      <c r="E31" s="97"/>
      <c r="F31" s="97"/>
    </row>
  </sheetData>
  <mergeCells count="1">
    <mergeCell ref="A1:F1"/>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17" zoomScale="70" zoomScaleNormal="70" workbookViewId="0">
      <selection sqref="A1:F28"/>
    </sheetView>
  </sheetViews>
  <sheetFormatPr defaultColWidth="13.42578125" defaultRowHeight="15" x14ac:dyDescent="0.25"/>
  <cols>
    <col min="1" max="1" width="13.42578125" style="35"/>
    <col min="2" max="2" width="24.42578125" style="35" bestFit="1" customWidth="1"/>
    <col min="3" max="3" width="51.140625" style="35" customWidth="1"/>
    <col min="4" max="4" width="48.140625" style="35" customWidth="1"/>
    <col min="5" max="5" width="17.28515625" style="35" customWidth="1"/>
    <col min="6" max="6" width="19.42578125" style="35" customWidth="1"/>
    <col min="7" max="16384" width="13.42578125" style="35"/>
  </cols>
  <sheetData>
    <row r="1" spans="1:6" ht="40.5" customHeight="1" x14ac:dyDescent="0.25">
      <c r="A1" s="248" t="s">
        <v>29</v>
      </c>
      <c r="B1" s="249"/>
      <c r="C1" s="249"/>
      <c r="D1" s="249"/>
      <c r="E1" s="249"/>
      <c r="F1" s="249"/>
    </row>
    <row r="2" spans="1:6" ht="56.25" x14ac:dyDescent="0.25">
      <c r="A2" s="46" t="s">
        <v>0</v>
      </c>
      <c r="B2" s="46" t="s">
        <v>1</v>
      </c>
      <c r="C2" s="46" t="s">
        <v>2</v>
      </c>
      <c r="D2" s="46" t="s">
        <v>15</v>
      </c>
      <c r="E2" s="46" t="s">
        <v>16</v>
      </c>
      <c r="F2" s="46" t="s">
        <v>4</v>
      </c>
    </row>
    <row r="3" spans="1:6" ht="18.75" x14ac:dyDescent="0.25">
      <c r="A3" s="46">
        <v>1</v>
      </c>
      <c r="B3" s="46">
        <v>2</v>
      </c>
      <c r="C3" s="46">
        <v>3</v>
      </c>
      <c r="D3" s="46">
        <v>4</v>
      </c>
      <c r="E3" s="46">
        <v>5</v>
      </c>
      <c r="F3" s="46">
        <v>6</v>
      </c>
    </row>
    <row r="4" spans="1:6" ht="56.25" x14ac:dyDescent="0.25">
      <c r="A4" s="48">
        <v>1</v>
      </c>
      <c r="B4" s="189" t="s">
        <v>61</v>
      </c>
      <c r="C4" s="50" t="s">
        <v>29</v>
      </c>
      <c r="D4" s="50" t="s">
        <v>30</v>
      </c>
      <c r="E4" s="53" t="s">
        <v>434</v>
      </c>
      <c r="F4" s="195" t="s">
        <v>11</v>
      </c>
    </row>
    <row r="5" spans="1:6" ht="56.25" x14ac:dyDescent="0.25">
      <c r="A5" s="48">
        <v>2</v>
      </c>
      <c r="B5" s="190" t="s">
        <v>414</v>
      </c>
      <c r="C5" s="50" t="s">
        <v>29</v>
      </c>
      <c r="D5" s="50" t="s">
        <v>30</v>
      </c>
      <c r="E5" s="53" t="s">
        <v>435</v>
      </c>
      <c r="F5" s="195" t="s">
        <v>8</v>
      </c>
    </row>
    <row r="6" spans="1:6" ht="56.25" x14ac:dyDescent="0.25">
      <c r="A6" s="48">
        <v>3</v>
      </c>
      <c r="B6" s="189" t="s">
        <v>415</v>
      </c>
      <c r="C6" s="50" t="s">
        <v>29</v>
      </c>
      <c r="D6" s="50" t="s">
        <v>30</v>
      </c>
      <c r="E6" s="53" t="s">
        <v>436</v>
      </c>
      <c r="F6" s="195" t="s">
        <v>8</v>
      </c>
    </row>
    <row r="7" spans="1:6" ht="56.25" x14ac:dyDescent="0.25">
      <c r="A7" s="48">
        <v>4</v>
      </c>
      <c r="B7" s="189" t="s">
        <v>62</v>
      </c>
      <c r="C7" s="50" t="s">
        <v>29</v>
      </c>
      <c r="D7" s="50" t="s">
        <v>30</v>
      </c>
      <c r="E7" s="53" t="s">
        <v>437</v>
      </c>
      <c r="F7" s="195" t="s">
        <v>11</v>
      </c>
    </row>
    <row r="8" spans="1:6" ht="56.25" x14ac:dyDescent="0.25">
      <c r="A8" s="48">
        <v>5</v>
      </c>
      <c r="B8" s="189" t="s">
        <v>416</v>
      </c>
      <c r="C8" s="50" t="s">
        <v>29</v>
      </c>
      <c r="D8" s="50" t="s">
        <v>30</v>
      </c>
      <c r="E8" s="53" t="s">
        <v>438</v>
      </c>
      <c r="F8" s="195" t="s">
        <v>9</v>
      </c>
    </row>
    <row r="9" spans="1:6" ht="56.25" x14ac:dyDescent="0.25">
      <c r="A9" s="48">
        <v>6</v>
      </c>
      <c r="B9" s="189" t="s">
        <v>417</v>
      </c>
      <c r="C9" s="50" t="s">
        <v>29</v>
      </c>
      <c r="D9" s="50" t="s">
        <v>30</v>
      </c>
      <c r="E9" s="53" t="s">
        <v>439</v>
      </c>
      <c r="F9" s="195" t="s">
        <v>11</v>
      </c>
    </row>
    <row r="10" spans="1:6" ht="56.25" x14ac:dyDescent="0.25">
      <c r="A10" s="48">
        <v>7</v>
      </c>
      <c r="B10" s="189" t="s">
        <v>44</v>
      </c>
      <c r="C10" s="50" t="s">
        <v>29</v>
      </c>
      <c r="D10" s="50" t="s">
        <v>30</v>
      </c>
      <c r="E10" s="53" t="s">
        <v>440</v>
      </c>
      <c r="F10" s="195" t="s">
        <v>8</v>
      </c>
    </row>
    <row r="11" spans="1:6" ht="56.25" x14ac:dyDescent="0.25">
      <c r="A11" s="48">
        <v>8</v>
      </c>
      <c r="B11" s="190" t="s">
        <v>418</v>
      </c>
      <c r="C11" s="50" t="s">
        <v>29</v>
      </c>
      <c r="D11" s="50" t="s">
        <v>30</v>
      </c>
      <c r="E11" s="53" t="s">
        <v>441</v>
      </c>
      <c r="F11" s="195" t="s">
        <v>8</v>
      </c>
    </row>
    <row r="12" spans="1:6" ht="56.25" x14ac:dyDescent="0.25">
      <c r="A12" s="48">
        <v>9</v>
      </c>
      <c r="B12" s="189" t="s">
        <v>419</v>
      </c>
      <c r="C12" s="50" t="s">
        <v>29</v>
      </c>
      <c r="D12" s="50" t="s">
        <v>30</v>
      </c>
      <c r="E12" s="53" t="s">
        <v>442</v>
      </c>
      <c r="F12" s="195" t="s">
        <v>8</v>
      </c>
    </row>
    <row r="13" spans="1:6" ht="56.25" x14ac:dyDescent="0.25">
      <c r="A13" s="48">
        <v>10</v>
      </c>
      <c r="B13" s="189" t="s">
        <v>45</v>
      </c>
      <c r="C13" s="50" t="s">
        <v>29</v>
      </c>
      <c r="D13" s="50" t="s">
        <v>30</v>
      </c>
      <c r="E13" s="53" t="s">
        <v>443</v>
      </c>
      <c r="F13" s="195" t="s">
        <v>8</v>
      </c>
    </row>
    <row r="14" spans="1:6" ht="56.25" x14ac:dyDescent="0.25">
      <c r="A14" s="48">
        <v>11</v>
      </c>
      <c r="B14" s="189" t="s">
        <v>420</v>
      </c>
      <c r="C14" s="50" t="s">
        <v>29</v>
      </c>
      <c r="D14" s="50" t="s">
        <v>30</v>
      </c>
      <c r="E14" s="53" t="s">
        <v>444</v>
      </c>
      <c r="F14" s="195" t="s">
        <v>6</v>
      </c>
    </row>
    <row r="15" spans="1:6" ht="56.25" x14ac:dyDescent="0.25">
      <c r="A15" s="48">
        <v>12</v>
      </c>
      <c r="B15" s="189" t="s">
        <v>421</v>
      </c>
      <c r="C15" s="50" t="s">
        <v>29</v>
      </c>
      <c r="D15" s="50" t="s">
        <v>30</v>
      </c>
      <c r="E15" s="53" t="s">
        <v>445</v>
      </c>
      <c r="F15" s="195" t="s">
        <v>9</v>
      </c>
    </row>
    <row r="16" spans="1:6" ht="56.25" x14ac:dyDescent="0.25">
      <c r="A16" s="48">
        <v>13</v>
      </c>
      <c r="B16" s="189" t="s">
        <v>422</v>
      </c>
      <c r="C16" s="50" t="s">
        <v>29</v>
      </c>
      <c r="D16" s="50" t="s">
        <v>30</v>
      </c>
      <c r="E16" s="53" t="s">
        <v>446</v>
      </c>
      <c r="F16" s="195" t="s">
        <v>9</v>
      </c>
    </row>
    <row r="17" spans="1:6" ht="56.25" x14ac:dyDescent="0.25">
      <c r="A17" s="48">
        <v>14</v>
      </c>
      <c r="B17" s="189" t="s">
        <v>423</v>
      </c>
      <c r="C17" s="50" t="s">
        <v>29</v>
      </c>
      <c r="D17" s="50" t="s">
        <v>30</v>
      </c>
      <c r="E17" s="53" t="s">
        <v>447</v>
      </c>
      <c r="F17" s="195" t="s">
        <v>8</v>
      </c>
    </row>
    <row r="18" spans="1:6" ht="56.25" x14ac:dyDescent="0.25">
      <c r="A18" s="48">
        <v>15</v>
      </c>
      <c r="B18" s="189" t="s">
        <v>63</v>
      </c>
      <c r="C18" s="50" t="s">
        <v>29</v>
      </c>
      <c r="D18" s="50" t="s">
        <v>30</v>
      </c>
      <c r="E18" s="53" t="s">
        <v>448</v>
      </c>
      <c r="F18" s="195" t="s">
        <v>8</v>
      </c>
    </row>
    <row r="19" spans="1:6" ht="56.25" x14ac:dyDescent="0.25">
      <c r="A19" s="48">
        <v>16</v>
      </c>
      <c r="B19" s="189" t="s">
        <v>424</v>
      </c>
      <c r="C19" s="50" t="s">
        <v>29</v>
      </c>
      <c r="D19" s="50" t="s">
        <v>30</v>
      </c>
      <c r="E19" s="53" t="s">
        <v>449</v>
      </c>
      <c r="F19" s="195" t="s">
        <v>8</v>
      </c>
    </row>
    <row r="20" spans="1:6" ht="56.25" x14ac:dyDescent="0.25">
      <c r="A20" s="48">
        <v>17</v>
      </c>
      <c r="B20" s="189" t="s">
        <v>425</v>
      </c>
      <c r="C20" s="50" t="s">
        <v>29</v>
      </c>
      <c r="D20" s="50" t="s">
        <v>30</v>
      </c>
      <c r="E20" s="53" t="s">
        <v>450</v>
      </c>
      <c r="F20" s="195" t="s">
        <v>9</v>
      </c>
    </row>
    <row r="21" spans="1:6" ht="77.25" customHeight="1" x14ac:dyDescent="0.25">
      <c r="A21" s="48">
        <v>18</v>
      </c>
      <c r="B21" s="189" t="s">
        <v>426</v>
      </c>
      <c r="C21" s="50" t="s">
        <v>29</v>
      </c>
      <c r="D21" s="50" t="s">
        <v>30</v>
      </c>
      <c r="E21" s="53" t="s">
        <v>451</v>
      </c>
      <c r="F21" s="195" t="s">
        <v>6</v>
      </c>
    </row>
    <row r="22" spans="1:6" ht="56.25" x14ac:dyDescent="0.25">
      <c r="A22" s="48">
        <v>19</v>
      </c>
      <c r="B22" s="189" t="s">
        <v>427</v>
      </c>
      <c r="C22" s="50" t="s">
        <v>29</v>
      </c>
      <c r="D22" s="50" t="s">
        <v>30</v>
      </c>
      <c r="E22" s="53" t="s">
        <v>452</v>
      </c>
      <c r="F22" s="195" t="s">
        <v>9</v>
      </c>
    </row>
    <row r="23" spans="1:6" ht="56.25" x14ac:dyDescent="0.25">
      <c r="A23" s="48">
        <v>20</v>
      </c>
      <c r="B23" s="190" t="s">
        <v>428</v>
      </c>
      <c r="C23" s="50" t="s">
        <v>29</v>
      </c>
      <c r="D23" s="50" t="s">
        <v>30</v>
      </c>
      <c r="E23" s="53" t="s">
        <v>453</v>
      </c>
      <c r="F23" s="195" t="s">
        <v>8</v>
      </c>
    </row>
    <row r="24" spans="1:6" ht="56.25" x14ac:dyDescent="0.25">
      <c r="A24" s="48">
        <v>21</v>
      </c>
      <c r="B24" s="190" t="s">
        <v>429</v>
      </c>
      <c r="C24" s="50" t="s">
        <v>29</v>
      </c>
      <c r="D24" s="50" t="s">
        <v>30</v>
      </c>
      <c r="E24" s="53" t="s">
        <v>454</v>
      </c>
      <c r="F24" s="195" t="s">
        <v>9</v>
      </c>
    </row>
    <row r="25" spans="1:6" ht="56.25" x14ac:dyDescent="0.25">
      <c r="A25" s="48">
        <v>22</v>
      </c>
      <c r="B25" s="190" t="s">
        <v>430</v>
      </c>
      <c r="C25" s="50" t="s">
        <v>29</v>
      </c>
      <c r="D25" s="50" t="s">
        <v>30</v>
      </c>
      <c r="E25" s="53" t="s">
        <v>455</v>
      </c>
      <c r="F25" s="195" t="s">
        <v>6</v>
      </c>
    </row>
    <row r="26" spans="1:6" ht="56.25" x14ac:dyDescent="0.25">
      <c r="A26" s="48">
        <v>23</v>
      </c>
      <c r="B26" s="189" t="s">
        <v>431</v>
      </c>
      <c r="C26" s="50" t="s">
        <v>29</v>
      </c>
      <c r="D26" s="50" t="s">
        <v>30</v>
      </c>
      <c r="E26" s="53" t="s">
        <v>456</v>
      </c>
      <c r="F26" s="195" t="s">
        <v>6</v>
      </c>
    </row>
    <row r="27" spans="1:6" ht="56.25" x14ac:dyDescent="0.25">
      <c r="A27" s="48">
        <v>24</v>
      </c>
      <c r="B27" s="190" t="s">
        <v>432</v>
      </c>
      <c r="C27" s="50" t="s">
        <v>29</v>
      </c>
      <c r="D27" s="50" t="s">
        <v>30</v>
      </c>
      <c r="E27" s="53" t="s">
        <v>457</v>
      </c>
      <c r="F27" s="195" t="s">
        <v>8</v>
      </c>
    </row>
    <row r="28" spans="1:6" ht="56.25" x14ac:dyDescent="0.25">
      <c r="A28" s="48">
        <v>25</v>
      </c>
      <c r="B28" s="189" t="s">
        <v>28</v>
      </c>
      <c r="C28" s="50" t="s">
        <v>29</v>
      </c>
      <c r="D28" s="50" t="s">
        <v>30</v>
      </c>
      <c r="E28" s="53" t="s">
        <v>458</v>
      </c>
      <c r="F28" s="195" t="s">
        <v>8</v>
      </c>
    </row>
  </sheetData>
  <mergeCells count="1">
    <mergeCell ref="A1:F1"/>
  </mergeCell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28"/>
    </sheetView>
  </sheetViews>
  <sheetFormatPr defaultRowHeight="15" x14ac:dyDescent="0.25"/>
  <cols>
    <col min="2" max="2" width="17.85546875" customWidth="1"/>
    <col min="3" max="3" width="59.140625" customWidth="1"/>
    <col min="4" max="4" width="35" customWidth="1"/>
    <col min="5" max="5" width="18.7109375" customWidth="1"/>
    <col min="6" max="6" width="23.42578125" customWidth="1"/>
  </cols>
  <sheetData>
    <row r="1" spans="1:6" ht="48" customHeight="1" x14ac:dyDescent="0.25">
      <c r="A1" s="256"/>
      <c r="B1" s="257" t="s">
        <v>35</v>
      </c>
      <c r="C1" s="257"/>
      <c r="D1" s="257"/>
      <c r="E1" s="257"/>
      <c r="F1" s="258"/>
    </row>
    <row r="2" spans="1:6" ht="56.25" x14ac:dyDescent="0.25">
      <c r="A2" s="23" t="s">
        <v>0</v>
      </c>
      <c r="B2" s="24" t="s">
        <v>1</v>
      </c>
      <c r="C2" s="24" t="s">
        <v>2</v>
      </c>
      <c r="D2" s="24" t="s">
        <v>15</v>
      </c>
      <c r="E2" s="24" t="s">
        <v>16</v>
      </c>
      <c r="F2" s="24" t="s">
        <v>17</v>
      </c>
    </row>
    <row r="3" spans="1:6" ht="18.75" x14ac:dyDescent="0.25">
      <c r="A3" s="23">
        <v>1</v>
      </c>
      <c r="B3" s="24">
        <v>2</v>
      </c>
      <c r="C3" s="23">
        <v>3</v>
      </c>
      <c r="D3" s="24">
        <v>4</v>
      </c>
      <c r="E3" s="23">
        <v>5</v>
      </c>
      <c r="F3" s="24">
        <v>6</v>
      </c>
    </row>
    <row r="4" spans="1:6" ht="93.75" x14ac:dyDescent="0.25">
      <c r="A4" s="25">
        <v>1</v>
      </c>
      <c r="B4" s="27" t="s">
        <v>421</v>
      </c>
      <c r="C4" s="200" t="s">
        <v>31</v>
      </c>
      <c r="D4" s="201" t="s">
        <v>32</v>
      </c>
      <c r="E4" s="202" t="s">
        <v>492</v>
      </c>
      <c r="F4" s="202" t="s">
        <v>33</v>
      </c>
    </row>
    <row r="5" spans="1:6" ht="93.75" x14ac:dyDescent="0.25">
      <c r="A5" s="25">
        <v>2</v>
      </c>
      <c r="B5" s="26" t="s">
        <v>44</v>
      </c>
      <c r="C5" s="55" t="s">
        <v>31</v>
      </c>
      <c r="D5" s="56" t="s">
        <v>32</v>
      </c>
      <c r="E5" s="57" t="s">
        <v>493</v>
      </c>
      <c r="F5" s="54" t="s">
        <v>33</v>
      </c>
    </row>
    <row r="6" spans="1:6" ht="75" x14ac:dyDescent="0.25">
      <c r="A6" s="25">
        <v>3</v>
      </c>
      <c r="B6" s="26" t="s">
        <v>62</v>
      </c>
      <c r="C6" s="55" t="s">
        <v>31</v>
      </c>
      <c r="D6" s="56" t="s">
        <v>32</v>
      </c>
      <c r="E6" s="54" t="s">
        <v>494</v>
      </c>
      <c r="F6" s="54" t="s">
        <v>33</v>
      </c>
    </row>
    <row r="7" spans="1:6" ht="75" x14ac:dyDescent="0.25">
      <c r="A7" s="25">
        <v>4</v>
      </c>
      <c r="B7" s="26" t="s">
        <v>426</v>
      </c>
      <c r="C7" s="55" t="s">
        <v>31</v>
      </c>
      <c r="D7" s="56" t="s">
        <v>32</v>
      </c>
      <c r="E7" s="54" t="s">
        <v>495</v>
      </c>
      <c r="F7" s="54" t="s">
        <v>33</v>
      </c>
    </row>
    <row r="8" spans="1:6" ht="93.75" x14ac:dyDescent="0.25">
      <c r="A8" s="25">
        <v>5</v>
      </c>
      <c r="B8" s="26" t="s">
        <v>28</v>
      </c>
      <c r="C8" s="55" t="s">
        <v>31</v>
      </c>
      <c r="D8" s="56" t="s">
        <v>32</v>
      </c>
      <c r="E8" s="57" t="s">
        <v>496</v>
      </c>
      <c r="F8" s="54" t="s">
        <v>34</v>
      </c>
    </row>
    <row r="9" spans="1:6" ht="93.75" x14ac:dyDescent="0.25">
      <c r="A9" s="25">
        <v>6</v>
      </c>
      <c r="B9" s="54" t="s">
        <v>414</v>
      </c>
      <c r="C9" s="55" t="s">
        <v>31</v>
      </c>
      <c r="D9" s="56" t="s">
        <v>32</v>
      </c>
      <c r="E9" s="57" t="s">
        <v>497</v>
      </c>
      <c r="F9" s="54" t="s">
        <v>34</v>
      </c>
    </row>
    <row r="10" spans="1:6" ht="93.75" x14ac:dyDescent="0.25">
      <c r="A10" s="25">
        <v>7</v>
      </c>
      <c r="B10" s="54" t="s">
        <v>45</v>
      </c>
      <c r="C10" s="55" t="s">
        <v>31</v>
      </c>
      <c r="D10" s="56" t="s">
        <v>32</v>
      </c>
      <c r="E10" s="57" t="s">
        <v>498</v>
      </c>
      <c r="F10" s="54" t="s">
        <v>34</v>
      </c>
    </row>
    <row r="11" spans="1:6" ht="75" x14ac:dyDescent="0.25">
      <c r="A11" s="25">
        <v>8</v>
      </c>
      <c r="B11" s="26" t="s">
        <v>416</v>
      </c>
      <c r="C11" s="55" t="s">
        <v>31</v>
      </c>
      <c r="D11" s="56" t="s">
        <v>32</v>
      </c>
      <c r="E11" s="57" t="s">
        <v>499</v>
      </c>
      <c r="F11" s="54" t="s">
        <v>33</v>
      </c>
    </row>
    <row r="12" spans="1:6" ht="75" x14ac:dyDescent="0.25">
      <c r="A12" s="25">
        <v>9</v>
      </c>
      <c r="B12" s="54" t="s">
        <v>418</v>
      </c>
      <c r="C12" s="55" t="s">
        <v>31</v>
      </c>
      <c r="D12" s="56" t="s">
        <v>32</v>
      </c>
      <c r="E12" s="57" t="s">
        <v>500</v>
      </c>
      <c r="F12" s="54" t="s">
        <v>33</v>
      </c>
    </row>
    <row r="13" spans="1:6" ht="93.75" x14ac:dyDescent="0.25">
      <c r="A13" s="25">
        <v>10</v>
      </c>
      <c r="B13" s="26" t="s">
        <v>61</v>
      </c>
      <c r="C13" s="55" t="s">
        <v>31</v>
      </c>
      <c r="D13" s="56" t="s">
        <v>32</v>
      </c>
      <c r="E13" s="57" t="s">
        <v>501</v>
      </c>
      <c r="F13" s="54" t="s">
        <v>502</v>
      </c>
    </row>
    <row r="14" spans="1:6" ht="75" x14ac:dyDescent="0.25">
      <c r="A14" s="25">
        <v>11</v>
      </c>
      <c r="B14" s="54" t="s">
        <v>503</v>
      </c>
      <c r="C14" s="55" t="s">
        <v>31</v>
      </c>
      <c r="D14" s="56" t="s">
        <v>32</v>
      </c>
      <c r="E14" s="57" t="s">
        <v>504</v>
      </c>
      <c r="F14" s="54" t="s">
        <v>33</v>
      </c>
    </row>
    <row r="15" spans="1:6" ht="75" x14ac:dyDescent="0.25">
      <c r="A15" s="25">
        <v>12</v>
      </c>
      <c r="B15" s="26" t="s">
        <v>427</v>
      </c>
      <c r="C15" s="55" t="s">
        <v>31</v>
      </c>
      <c r="D15" s="56" t="s">
        <v>32</v>
      </c>
      <c r="E15" s="57" t="s">
        <v>505</v>
      </c>
      <c r="F15" s="54" t="s">
        <v>33</v>
      </c>
    </row>
    <row r="16" spans="1:6" ht="75" x14ac:dyDescent="0.25">
      <c r="A16" s="25">
        <v>13</v>
      </c>
      <c r="B16" s="26" t="s">
        <v>419</v>
      </c>
      <c r="C16" s="55" t="s">
        <v>31</v>
      </c>
      <c r="D16" s="56" t="s">
        <v>32</v>
      </c>
      <c r="E16" s="57" t="s">
        <v>506</v>
      </c>
      <c r="F16" s="54" t="s">
        <v>34</v>
      </c>
    </row>
    <row r="17" spans="1:6" ht="93.75" x14ac:dyDescent="0.25">
      <c r="A17" s="25">
        <v>14</v>
      </c>
      <c r="B17" s="58" t="s">
        <v>424</v>
      </c>
      <c r="C17" s="203" t="s">
        <v>31</v>
      </c>
      <c r="D17" s="204" t="s">
        <v>32</v>
      </c>
      <c r="E17" s="76" t="s">
        <v>507</v>
      </c>
      <c r="F17" s="58" t="s">
        <v>34</v>
      </c>
    </row>
    <row r="18" spans="1:6" ht="93.75" x14ac:dyDescent="0.25">
      <c r="A18" s="25">
        <v>15</v>
      </c>
      <c r="B18" s="54" t="s">
        <v>508</v>
      </c>
      <c r="C18" s="55" t="s">
        <v>31</v>
      </c>
      <c r="D18" s="56" t="s">
        <v>32</v>
      </c>
      <c r="E18" s="57" t="s">
        <v>509</v>
      </c>
      <c r="F18" s="54" t="s">
        <v>34</v>
      </c>
    </row>
    <row r="19" spans="1:6" ht="93.75" x14ac:dyDescent="0.25">
      <c r="A19" s="25">
        <v>16</v>
      </c>
      <c r="B19" s="26" t="s">
        <v>63</v>
      </c>
      <c r="C19" s="55" t="s">
        <v>31</v>
      </c>
      <c r="D19" s="56" t="s">
        <v>32</v>
      </c>
      <c r="E19" s="57" t="s">
        <v>510</v>
      </c>
      <c r="F19" s="54" t="s">
        <v>34</v>
      </c>
    </row>
    <row r="20" spans="1:6" ht="75" x14ac:dyDescent="0.25">
      <c r="A20" s="25">
        <v>17</v>
      </c>
      <c r="B20" s="26" t="s">
        <v>429</v>
      </c>
      <c r="C20" s="55" t="s">
        <v>31</v>
      </c>
      <c r="D20" s="56" t="s">
        <v>32</v>
      </c>
      <c r="E20" s="57" t="s">
        <v>511</v>
      </c>
      <c r="F20" s="54" t="s">
        <v>33</v>
      </c>
    </row>
    <row r="21" spans="1:6" ht="93.75" x14ac:dyDescent="0.25">
      <c r="A21" s="25">
        <v>18</v>
      </c>
      <c r="B21" s="26" t="s">
        <v>417</v>
      </c>
      <c r="C21" s="55" t="s">
        <v>31</v>
      </c>
      <c r="D21" s="56" t="s">
        <v>32</v>
      </c>
      <c r="E21" s="57" t="s">
        <v>512</v>
      </c>
      <c r="F21" s="54" t="s">
        <v>34</v>
      </c>
    </row>
    <row r="22" spans="1:6" ht="75" x14ac:dyDescent="0.25">
      <c r="A22" s="25">
        <v>19</v>
      </c>
      <c r="B22" s="26" t="s">
        <v>428</v>
      </c>
      <c r="C22" s="55" t="s">
        <v>31</v>
      </c>
      <c r="D22" s="56" t="s">
        <v>32</v>
      </c>
      <c r="E22" s="57" t="s">
        <v>513</v>
      </c>
      <c r="F22" s="54" t="s">
        <v>34</v>
      </c>
    </row>
    <row r="23" spans="1:6" ht="93.75" x14ac:dyDescent="0.25">
      <c r="A23" s="25">
        <v>20</v>
      </c>
      <c r="B23" s="54" t="s">
        <v>422</v>
      </c>
      <c r="C23" s="55" t="s">
        <v>31</v>
      </c>
      <c r="D23" s="56" t="s">
        <v>32</v>
      </c>
      <c r="E23" s="57" t="s">
        <v>514</v>
      </c>
      <c r="F23" s="54" t="s">
        <v>34</v>
      </c>
    </row>
    <row r="24" spans="1:6" ht="93.75" x14ac:dyDescent="0.25">
      <c r="A24" s="25">
        <v>21</v>
      </c>
      <c r="B24" s="54" t="s">
        <v>430</v>
      </c>
      <c r="C24" s="55" t="s">
        <v>31</v>
      </c>
      <c r="D24" s="56" t="s">
        <v>32</v>
      </c>
      <c r="E24" s="57" t="s">
        <v>515</v>
      </c>
      <c r="F24" s="54" t="s">
        <v>34</v>
      </c>
    </row>
    <row r="25" spans="1:6" ht="75" x14ac:dyDescent="0.25">
      <c r="A25" s="25">
        <v>22</v>
      </c>
      <c r="B25" s="54" t="s">
        <v>420</v>
      </c>
      <c r="C25" s="55" t="s">
        <v>31</v>
      </c>
      <c r="D25" s="56" t="s">
        <v>32</v>
      </c>
      <c r="E25" s="57" t="s">
        <v>516</v>
      </c>
      <c r="F25" s="54" t="s">
        <v>33</v>
      </c>
    </row>
    <row r="26" spans="1:6" ht="75" x14ac:dyDescent="0.25">
      <c r="A26" s="25">
        <v>23</v>
      </c>
      <c r="B26" s="54" t="s">
        <v>432</v>
      </c>
      <c r="C26" s="55" t="s">
        <v>31</v>
      </c>
      <c r="D26" s="56" t="s">
        <v>32</v>
      </c>
      <c r="E26" s="57" t="s">
        <v>517</v>
      </c>
      <c r="F26" s="54" t="s">
        <v>33</v>
      </c>
    </row>
    <row r="27" spans="1:6" ht="75" x14ac:dyDescent="0.25">
      <c r="A27" s="25">
        <v>24</v>
      </c>
      <c r="B27" s="54" t="s">
        <v>423</v>
      </c>
      <c r="C27" s="55" t="s">
        <v>31</v>
      </c>
      <c r="D27" s="56" t="s">
        <v>32</v>
      </c>
      <c r="E27" s="57" t="s">
        <v>518</v>
      </c>
      <c r="F27" s="54" t="s">
        <v>33</v>
      </c>
    </row>
    <row r="28" spans="1:6" ht="93.75" x14ac:dyDescent="0.25">
      <c r="A28" s="25">
        <v>25</v>
      </c>
      <c r="B28" s="54" t="s">
        <v>415</v>
      </c>
      <c r="C28" s="55" t="s">
        <v>31</v>
      </c>
      <c r="D28" s="56" t="s">
        <v>32</v>
      </c>
      <c r="E28" s="57" t="s">
        <v>519</v>
      </c>
      <c r="F28" s="54" t="s">
        <v>34</v>
      </c>
    </row>
  </sheetData>
  <mergeCells count="1">
    <mergeCell ref="B1:F1"/>
  </mergeCells>
  <pageMargins left="0.38" right="0.17" top="0.53" bottom="0.4" header="0.31496062992125984" footer="0.31496062992125984"/>
  <pageSetup paperSize="9" scale="60"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sqref="A1:J31"/>
    </sheetView>
  </sheetViews>
  <sheetFormatPr defaultRowHeight="15" x14ac:dyDescent="0.25"/>
  <cols>
    <col min="1" max="1" width="8.140625" style="59" customWidth="1"/>
    <col min="2" max="2" width="25.28515625" style="59" bestFit="1" customWidth="1"/>
    <col min="3" max="3" width="55.140625" style="59" customWidth="1"/>
    <col min="4" max="4" width="19.5703125" style="59" customWidth="1"/>
    <col min="5" max="5" width="16.28515625" style="59" customWidth="1"/>
    <col min="6" max="6" width="13.7109375" style="59" customWidth="1"/>
    <col min="7" max="7" width="11" style="59" hidden="1" customWidth="1"/>
    <col min="8" max="8" width="9.140625" style="59" hidden="1" customWidth="1"/>
    <col min="9" max="9" width="18.28515625" style="59" hidden="1" customWidth="1"/>
    <col min="10" max="10" width="9.140625" style="59" hidden="1" customWidth="1"/>
    <col min="11" max="13" width="12" style="59" customWidth="1"/>
    <col min="14" max="16384" width="9.140625" style="59"/>
  </cols>
  <sheetData>
    <row r="1" spans="1:16" x14ac:dyDescent="0.25">
      <c r="A1" s="259" t="s">
        <v>37</v>
      </c>
      <c r="B1" s="259"/>
      <c r="C1" s="260"/>
      <c r="D1" s="260"/>
      <c r="E1" s="260"/>
      <c r="F1" s="260"/>
      <c r="G1" s="260"/>
      <c r="H1" s="260"/>
      <c r="I1" s="260"/>
      <c r="J1" s="260"/>
      <c r="L1" s="60"/>
      <c r="M1" s="60"/>
      <c r="N1" s="60"/>
      <c r="O1" s="60"/>
      <c r="P1" s="60"/>
    </row>
    <row r="2" spans="1:16" x14ac:dyDescent="0.25">
      <c r="A2" s="260"/>
      <c r="B2" s="260"/>
      <c r="C2" s="260"/>
      <c r="D2" s="260"/>
      <c r="E2" s="260"/>
      <c r="F2" s="260"/>
      <c r="G2" s="260"/>
      <c r="H2" s="260"/>
      <c r="I2" s="260"/>
      <c r="J2" s="260"/>
      <c r="L2" s="60"/>
      <c r="M2" s="60"/>
      <c r="N2" s="60"/>
      <c r="O2" s="60"/>
      <c r="P2" s="60"/>
    </row>
    <row r="3" spans="1:16" x14ac:dyDescent="0.25">
      <c r="A3" s="260"/>
      <c r="B3" s="260"/>
      <c r="C3" s="260"/>
      <c r="D3" s="260"/>
      <c r="E3" s="260"/>
      <c r="F3" s="260"/>
      <c r="G3" s="260"/>
      <c r="H3" s="260"/>
      <c r="I3" s="260"/>
      <c r="J3" s="260"/>
      <c r="L3" s="60"/>
      <c r="M3" s="60"/>
      <c r="N3" s="60"/>
      <c r="O3" s="60"/>
      <c r="P3" s="60"/>
    </row>
    <row r="4" spans="1:16" ht="26.25" customHeight="1" x14ac:dyDescent="0.25">
      <c r="A4" s="260"/>
      <c r="B4" s="260"/>
      <c r="C4" s="260"/>
      <c r="D4" s="260"/>
      <c r="E4" s="260"/>
      <c r="F4" s="260"/>
      <c r="G4" s="260"/>
      <c r="H4" s="260"/>
      <c r="I4" s="260"/>
      <c r="J4" s="260"/>
      <c r="L4" s="60"/>
      <c r="M4" s="60"/>
      <c r="N4" s="60"/>
      <c r="O4" s="60"/>
      <c r="P4" s="60"/>
    </row>
    <row r="5" spans="1:16" ht="56.25" x14ac:dyDescent="0.25">
      <c r="A5" s="66" t="s">
        <v>0</v>
      </c>
      <c r="B5" s="66" t="s">
        <v>1</v>
      </c>
      <c r="C5" s="67" t="s">
        <v>2</v>
      </c>
      <c r="D5" s="66" t="s">
        <v>15</v>
      </c>
      <c r="E5" s="66" t="s">
        <v>16</v>
      </c>
      <c r="F5" s="66" t="s">
        <v>4</v>
      </c>
      <c r="G5" s="261"/>
      <c r="H5" s="261"/>
      <c r="I5" s="261"/>
      <c r="J5" s="262"/>
      <c r="K5" s="61"/>
      <c r="L5" s="60"/>
      <c r="M5" s="60"/>
      <c r="N5" s="60"/>
      <c r="O5" s="60"/>
      <c r="P5" s="60"/>
    </row>
    <row r="6" spans="1:16" ht="18.75" x14ac:dyDescent="0.25">
      <c r="A6" s="66">
        <v>1</v>
      </c>
      <c r="B6" s="66">
        <v>2</v>
      </c>
      <c r="C6" s="66">
        <v>3</v>
      </c>
      <c r="D6" s="66">
        <v>4</v>
      </c>
      <c r="E6" s="66">
        <v>5</v>
      </c>
      <c r="F6" s="66">
        <v>6</v>
      </c>
      <c r="G6" s="261"/>
      <c r="H6" s="261"/>
      <c r="I6" s="261"/>
      <c r="J6" s="262"/>
      <c r="K6" s="61"/>
      <c r="L6" s="60"/>
      <c r="M6" s="60"/>
      <c r="N6" s="60"/>
      <c r="O6" s="60"/>
      <c r="P6" s="60"/>
    </row>
    <row r="7" spans="1:16" ht="93.75" x14ac:dyDescent="0.25">
      <c r="A7" s="52">
        <v>1</v>
      </c>
      <c r="B7" s="26" t="s">
        <v>421</v>
      </c>
      <c r="C7" s="63" t="s">
        <v>38</v>
      </c>
      <c r="D7" s="25" t="s">
        <v>523</v>
      </c>
      <c r="E7" s="25">
        <v>1.05</v>
      </c>
      <c r="F7" s="26" t="s">
        <v>9</v>
      </c>
      <c r="G7" s="263"/>
      <c r="H7" s="263"/>
      <c r="I7" s="264" t="s">
        <v>36</v>
      </c>
      <c r="J7" s="264"/>
      <c r="K7" s="60"/>
      <c r="L7" s="60"/>
      <c r="M7" s="60"/>
      <c r="N7" s="60"/>
    </row>
    <row r="8" spans="1:16" ht="93.75" x14ac:dyDescent="0.25">
      <c r="A8" s="52">
        <v>2</v>
      </c>
      <c r="B8" s="26" t="s">
        <v>44</v>
      </c>
      <c r="C8" s="63" t="s">
        <v>38</v>
      </c>
      <c r="D8" s="26" t="s">
        <v>524</v>
      </c>
      <c r="E8" s="26">
        <v>1.1200000000000001</v>
      </c>
      <c r="F8" s="26" t="s">
        <v>9</v>
      </c>
      <c r="G8" s="51"/>
      <c r="H8" s="51"/>
      <c r="I8" s="51"/>
      <c r="J8" s="51"/>
    </row>
    <row r="9" spans="1:16" ht="93.75" x14ac:dyDescent="0.25">
      <c r="A9" s="52">
        <v>3</v>
      </c>
      <c r="B9" s="26" t="s">
        <v>520</v>
      </c>
      <c r="C9" s="63" t="s">
        <v>38</v>
      </c>
      <c r="D9" s="26"/>
      <c r="E9" s="26"/>
      <c r="F9" s="26"/>
      <c r="G9" s="51"/>
      <c r="H9" s="51"/>
      <c r="I9" s="51"/>
      <c r="J9" s="51"/>
    </row>
    <row r="10" spans="1:16" ht="93.75" x14ac:dyDescent="0.25">
      <c r="A10" s="52">
        <v>4</v>
      </c>
      <c r="B10" s="26" t="s">
        <v>426</v>
      </c>
      <c r="C10" s="63" t="s">
        <v>38</v>
      </c>
      <c r="D10" s="26"/>
      <c r="E10" s="26"/>
      <c r="F10" s="26"/>
      <c r="G10" s="51"/>
      <c r="H10" s="51"/>
      <c r="I10" s="51"/>
      <c r="J10" s="51"/>
    </row>
    <row r="11" spans="1:16" ht="93.75" x14ac:dyDescent="0.25">
      <c r="A11" s="52">
        <v>5</v>
      </c>
      <c r="B11" s="26" t="s">
        <v>28</v>
      </c>
      <c r="C11" s="63" t="s">
        <v>38</v>
      </c>
      <c r="D11" s="26"/>
      <c r="E11" s="26"/>
      <c r="F11" s="26"/>
      <c r="G11" s="51"/>
      <c r="H11" s="51"/>
      <c r="I11" s="51"/>
      <c r="J11" s="51"/>
    </row>
    <row r="12" spans="1:16" ht="93.75" x14ac:dyDescent="0.25">
      <c r="A12" s="52">
        <v>6</v>
      </c>
      <c r="B12" s="26" t="s">
        <v>414</v>
      </c>
      <c r="C12" s="63" t="s">
        <v>38</v>
      </c>
      <c r="D12" s="54" t="s">
        <v>525</v>
      </c>
      <c r="E12" s="54">
        <v>0.83</v>
      </c>
      <c r="F12" s="26" t="s">
        <v>11</v>
      </c>
      <c r="G12" s="51"/>
      <c r="H12" s="51"/>
      <c r="I12" s="51"/>
      <c r="J12" s="51"/>
    </row>
    <row r="13" spans="1:16" ht="93.75" x14ac:dyDescent="0.25">
      <c r="A13" s="52">
        <v>7</v>
      </c>
      <c r="B13" s="26" t="s">
        <v>45</v>
      </c>
      <c r="C13" s="63" t="s">
        <v>38</v>
      </c>
      <c r="D13" s="54" t="s">
        <v>526</v>
      </c>
      <c r="E13" s="54">
        <v>1.03</v>
      </c>
      <c r="F13" s="26" t="s">
        <v>9</v>
      </c>
      <c r="G13" s="51"/>
      <c r="H13" s="51"/>
      <c r="I13" s="51"/>
      <c r="J13" s="51"/>
      <c r="K13" s="60"/>
    </row>
    <row r="14" spans="1:16" ht="93.75" x14ac:dyDescent="0.25">
      <c r="A14" s="52">
        <v>8</v>
      </c>
      <c r="B14" s="26" t="s">
        <v>416</v>
      </c>
      <c r="C14" s="63" t="s">
        <v>38</v>
      </c>
      <c r="D14" s="26"/>
      <c r="E14" s="26"/>
      <c r="F14" s="26"/>
      <c r="G14" s="51"/>
      <c r="H14" s="51"/>
      <c r="I14" s="51"/>
      <c r="J14" s="51"/>
      <c r="K14" s="60"/>
    </row>
    <row r="15" spans="1:16" ht="93.75" x14ac:dyDescent="0.25">
      <c r="A15" s="52">
        <v>9</v>
      </c>
      <c r="B15" s="54" t="s">
        <v>418</v>
      </c>
      <c r="C15" s="63" t="s">
        <v>38</v>
      </c>
      <c r="D15" s="54"/>
      <c r="E15" s="54"/>
      <c r="F15" s="26"/>
      <c r="G15" s="51"/>
      <c r="H15" s="51"/>
      <c r="I15" s="51"/>
      <c r="J15" s="51"/>
      <c r="K15" s="60"/>
      <c r="L15" s="62"/>
    </row>
    <row r="16" spans="1:16" ht="93.75" x14ac:dyDescent="0.25">
      <c r="A16" s="52">
        <v>10</v>
      </c>
      <c r="B16" s="25" t="s">
        <v>521</v>
      </c>
      <c r="C16" s="63" t="s">
        <v>38</v>
      </c>
      <c r="D16" s="26" t="s">
        <v>527</v>
      </c>
      <c r="E16" s="26">
        <v>1.1000000000000001</v>
      </c>
      <c r="F16" s="26" t="s">
        <v>9</v>
      </c>
      <c r="G16" s="51"/>
      <c r="H16" s="51"/>
      <c r="I16" s="51"/>
      <c r="J16" s="51"/>
      <c r="K16" s="60"/>
      <c r="L16" s="60"/>
    </row>
    <row r="17" spans="1:10" ht="93.75" x14ac:dyDescent="0.25">
      <c r="A17" s="52">
        <v>11</v>
      </c>
      <c r="B17" s="25" t="s">
        <v>431</v>
      </c>
      <c r="C17" s="63" t="s">
        <v>38</v>
      </c>
      <c r="D17" s="54"/>
      <c r="E17" s="54"/>
      <c r="F17" s="265"/>
      <c r="G17" s="51"/>
      <c r="H17" s="51"/>
      <c r="I17" s="51"/>
      <c r="J17" s="51"/>
    </row>
    <row r="18" spans="1:10" ht="93.75" x14ac:dyDescent="0.25">
      <c r="A18" s="52">
        <v>12</v>
      </c>
      <c r="B18" s="26" t="s">
        <v>427</v>
      </c>
      <c r="C18" s="63" t="s">
        <v>38</v>
      </c>
      <c r="D18" s="26" t="s">
        <v>528</v>
      </c>
      <c r="E18" s="26">
        <v>1.03</v>
      </c>
      <c r="F18" s="26" t="s">
        <v>9</v>
      </c>
      <c r="G18" s="51"/>
      <c r="H18" s="51"/>
      <c r="I18" s="51"/>
      <c r="J18" s="51"/>
    </row>
    <row r="19" spans="1:10" ht="93.75" x14ac:dyDescent="0.25">
      <c r="A19" s="52">
        <v>13</v>
      </c>
      <c r="B19" s="54" t="s">
        <v>522</v>
      </c>
      <c r="C19" s="63" t="s">
        <v>38</v>
      </c>
      <c r="D19" s="26" t="s">
        <v>529</v>
      </c>
      <c r="E19" s="26">
        <v>1.1100000000000001</v>
      </c>
      <c r="F19" s="26" t="s">
        <v>9</v>
      </c>
      <c r="G19" s="51"/>
      <c r="H19" s="51"/>
      <c r="I19" s="51"/>
      <c r="J19" s="51"/>
    </row>
    <row r="20" spans="1:10" ht="93.75" x14ac:dyDescent="0.25">
      <c r="A20" s="52">
        <v>14</v>
      </c>
      <c r="B20" s="54" t="s">
        <v>424</v>
      </c>
      <c r="C20" s="63" t="s">
        <v>38</v>
      </c>
      <c r="D20" s="54"/>
      <c r="E20" s="54"/>
      <c r="F20" s="26"/>
      <c r="G20" s="51"/>
      <c r="H20" s="51"/>
      <c r="I20" s="51"/>
      <c r="J20" s="51"/>
    </row>
    <row r="21" spans="1:10" ht="93.75" x14ac:dyDescent="0.25">
      <c r="A21" s="52">
        <v>15</v>
      </c>
      <c r="B21" s="54" t="s">
        <v>508</v>
      </c>
      <c r="C21" s="63" t="s">
        <v>38</v>
      </c>
      <c r="D21" s="54"/>
      <c r="E21" s="54"/>
      <c r="F21" s="205"/>
      <c r="G21" s="51"/>
      <c r="H21" s="51"/>
      <c r="I21" s="51"/>
      <c r="J21" s="51"/>
    </row>
    <row r="22" spans="1:10" ht="93.75" x14ac:dyDescent="0.25">
      <c r="A22" s="52">
        <v>16</v>
      </c>
      <c r="B22" s="26" t="s">
        <v>63</v>
      </c>
      <c r="C22" s="63" t="s">
        <v>38</v>
      </c>
      <c r="D22" s="26" t="s">
        <v>530</v>
      </c>
      <c r="E22" s="26">
        <v>1.23</v>
      </c>
      <c r="F22" s="26" t="s">
        <v>9</v>
      </c>
      <c r="G22" s="266"/>
      <c r="H22" s="266"/>
      <c r="I22" s="266"/>
      <c r="J22" s="266"/>
    </row>
    <row r="23" spans="1:10" ht="93.75" x14ac:dyDescent="0.25">
      <c r="A23" s="52">
        <v>17</v>
      </c>
      <c r="B23" s="26" t="s">
        <v>429</v>
      </c>
      <c r="C23" s="63" t="s">
        <v>38</v>
      </c>
      <c r="D23" s="26"/>
      <c r="E23" s="26"/>
      <c r="F23" s="205"/>
      <c r="G23" s="266"/>
      <c r="H23" s="266"/>
      <c r="I23" s="266"/>
      <c r="J23" s="266"/>
    </row>
    <row r="24" spans="1:10" ht="93.75" x14ac:dyDescent="0.25">
      <c r="A24" s="52">
        <v>18</v>
      </c>
      <c r="B24" s="26" t="s">
        <v>417</v>
      </c>
      <c r="C24" s="63" t="s">
        <v>38</v>
      </c>
      <c r="D24" s="26" t="s">
        <v>531</v>
      </c>
      <c r="E24" s="26">
        <v>1.27</v>
      </c>
      <c r="F24" s="26" t="s">
        <v>9</v>
      </c>
      <c r="G24" s="266"/>
      <c r="H24" s="266"/>
      <c r="I24" s="266"/>
      <c r="J24" s="266"/>
    </row>
    <row r="25" spans="1:10" ht="93.75" x14ac:dyDescent="0.25">
      <c r="A25" s="52">
        <v>19</v>
      </c>
      <c r="B25" s="26" t="s">
        <v>428</v>
      </c>
      <c r="C25" s="63" t="s">
        <v>38</v>
      </c>
      <c r="D25" s="26"/>
      <c r="E25" s="26"/>
      <c r="F25" s="26"/>
      <c r="G25" s="266"/>
      <c r="H25" s="266"/>
      <c r="I25" s="266"/>
      <c r="J25" s="266"/>
    </row>
    <row r="26" spans="1:10" ht="93.75" x14ac:dyDescent="0.25">
      <c r="A26" s="52">
        <v>20</v>
      </c>
      <c r="B26" s="54" t="s">
        <v>422</v>
      </c>
      <c r="C26" s="63" t="s">
        <v>38</v>
      </c>
      <c r="D26" s="54"/>
      <c r="E26" s="54"/>
      <c r="F26" s="205"/>
      <c r="G26" s="266"/>
      <c r="H26" s="266"/>
      <c r="I26" s="266"/>
      <c r="J26" s="266"/>
    </row>
    <row r="27" spans="1:10" ht="93.75" x14ac:dyDescent="0.25">
      <c r="A27" s="52">
        <v>21</v>
      </c>
      <c r="B27" s="26" t="s">
        <v>430</v>
      </c>
      <c r="C27" s="63" t="s">
        <v>38</v>
      </c>
      <c r="D27" s="54" t="s">
        <v>532</v>
      </c>
      <c r="E27" s="54">
        <v>0.9</v>
      </c>
      <c r="F27" s="26" t="s">
        <v>11</v>
      </c>
      <c r="G27" s="266"/>
      <c r="H27" s="266"/>
      <c r="I27" s="266"/>
      <c r="J27" s="266"/>
    </row>
    <row r="28" spans="1:10" ht="93.75" x14ac:dyDescent="0.25">
      <c r="A28" s="52">
        <v>22</v>
      </c>
      <c r="B28" s="54" t="s">
        <v>420</v>
      </c>
      <c r="C28" s="63" t="s">
        <v>38</v>
      </c>
      <c r="D28" s="54"/>
      <c r="E28" s="54"/>
      <c r="F28" s="205"/>
      <c r="G28" s="266"/>
      <c r="H28" s="266"/>
      <c r="I28" s="266"/>
      <c r="J28" s="266"/>
    </row>
    <row r="29" spans="1:10" ht="93.75" x14ac:dyDescent="0.25">
      <c r="A29" s="52">
        <v>23</v>
      </c>
      <c r="B29" s="54" t="s">
        <v>432</v>
      </c>
      <c r="C29" s="63" t="s">
        <v>38</v>
      </c>
      <c r="D29" s="54"/>
      <c r="E29" s="54"/>
      <c r="F29" s="205"/>
      <c r="G29" s="266"/>
      <c r="H29" s="266"/>
      <c r="I29" s="266"/>
      <c r="J29" s="266"/>
    </row>
    <row r="30" spans="1:10" ht="93.75" x14ac:dyDescent="0.25">
      <c r="A30" s="52">
        <v>24</v>
      </c>
      <c r="B30" s="54" t="s">
        <v>423</v>
      </c>
      <c r="C30" s="63" t="s">
        <v>38</v>
      </c>
      <c r="D30" s="54" t="s">
        <v>533</v>
      </c>
      <c r="E30" s="54">
        <v>1.1000000000000001</v>
      </c>
      <c r="F30" s="26" t="s">
        <v>9</v>
      </c>
      <c r="G30" s="266"/>
      <c r="H30" s="266"/>
      <c r="I30" s="266"/>
      <c r="J30" s="266"/>
    </row>
    <row r="31" spans="1:10" ht="93.75" x14ac:dyDescent="0.25">
      <c r="A31" s="52">
        <v>25</v>
      </c>
      <c r="B31" s="54" t="s">
        <v>415</v>
      </c>
      <c r="C31" s="63" t="s">
        <v>38</v>
      </c>
      <c r="D31" s="54" t="s">
        <v>534</v>
      </c>
      <c r="E31" s="54">
        <v>1.1299999999999999</v>
      </c>
      <c r="F31" s="26" t="s">
        <v>9</v>
      </c>
      <c r="G31" s="266"/>
      <c r="H31" s="266"/>
      <c r="I31" s="266"/>
      <c r="J31" s="266"/>
    </row>
  </sheetData>
  <mergeCells count="2">
    <mergeCell ref="A1:J4"/>
    <mergeCell ref="I7:J7"/>
  </mergeCells>
  <pageMargins left="0.79816017316017318"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topLeftCell="A22" zoomScale="70" zoomScaleNormal="70" zoomScaleSheetLayoutView="120" workbookViewId="0">
      <selection sqref="A1:L30"/>
    </sheetView>
  </sheetViews>
  <sheetFormatPr defaultRowHeight="15" x14ac:dyDescent="0.25"/>
  <cols>
    <col min="1" max="1" width="5" style="59" customWidth="1"/>
    <col min="2" max="2" width="21.5703125" style="59" customWidth="1"/>
    <col min="3" max="4" width="56.140625" style="59" customWidth="1"/>
    <col min="5" max="5" width="29.5703125" style="59" customWidth="1"/>
    <col min="6" max="6" width="23" style="59" customWidth="1"/>
    <col min="7" max="7" width="4.42578125" style="59" hidden="1" customWidth="1"/>
    <col min="8" max="12" width="9.140625" style="59" hidden="1" customWidth="1"/>
    <col min="13" max="16384" width="9.140625" style="59"/>
  </cols>
  <sheetData>
    <row r="1" spans="1:12" x14ac:dyDescent="0.25">
      <c r="A1" s="250" t="s">
        <v>41</v>
      </c>
      <c r="B1" s="250"/>
      <c r="C1" s="250"/>
      <c r="D1" s="250"/>
      <c r="E1" s="250"/>
      <c r="F1" s="250"/>
      <c r="G1" s="250"/>
      <c r="H1" s="250"/>
      <c r="I1" s="250"/>
      <c r="J1" s="250"/>
      <c r="K1" s="250"/>
      <c r="L1" s="250"/>
    </row>
    <row r="2" spans="1:12" ht="37.5" customHeight="1" x14ac:dyDescent="0.25">
      <c r="A2" s="250"/>
      <c r="B2" s="250"/>
      <c r="C2" s="250"/>
      <c r="D2" s="250"/>
      <c r="E2" s="250"/>
      <c r="F2" s="250"/>
      <c r="G2" s="250"/>
      <c r="H2" s="250"/>
      <c r="I2" s="250"/>
      <c r="J2" s="250"/>
      <c r="K2" s="250"/>
      <c r="L2" s="250"/>
    </row>
    <row r="3" spans="1:12" ht="37.5" x14ac:dyDescent="0.3">
      <c r="A3" s="65" t="s">
        <v>0</v>
      </c>
      <c r="B3" s="66" t="s">
        <v>1</v>
      </c>
      <c r="C3" s="66" t="s">
        <v>2</v>
      </c>
      <c r="D3" s="66" t="s">
        <v>15</v>
      </c>
      <c r="E3" s="66" t="s">
        <v>16</v>
      </c>
      <c r="F3" s="66" t="s">
        <v>39</v>
      </c>
      <c r="G3" s="64"/>
      <c r="H3" s="64"/>
      <c r="I3" s="64"/>
      <c r="J3" s="64"/>
      <c r="K3" s="64"/>
      <c r="L3" s="64"/>
    </row>
    <row r="4" spans="1:12" ht="18.75" x14ac:dyDescent="0.3">
      <c r="A4" s="66">
        <v>1</v>
      </c>
      <c r="B4" s="66">
        <v>2</v>
      </c>
      <c r="C4" s="66">
        <v>3</v>
      </c>
      <c r="D4" s="66">
        <v>4</v>
      </c>
      <c r="E4" s="66">
        <v>5</v>
      </c>
      <c r="F4" s="66">
        <v>6</v>
      </c>
      <c r="G4" s="64"/>
      <c r="H4" s="64"/>
      <c r="I4" s="64"/>
      <c r="J4" s="64"/>
      <c r="K4" s="64"/>
      <c r="L4" s="64"/>
    </row>
    <row r="5" spans="1:12" ht="75" x14ac:dyDescent="0.3">
      <c r="A5" s="13">
        <v>1</v>
      </c>
      <c r="B5" s="231" t="s">
        <v>287</v>
      </c>
      <c r="C5" s="220" t="s">
        <v>41</v>
      </c>
      <c r="D5" s="220" t="s">
        <v>42</v>
      </c>
      <c r="E5" s="232">
        <v>0.3</v>
      </c>
      <c r="F5" s="231" t="s">
        <v>11</v>
      </c>
      <c r="G5" s="64"/>
      <c r="H5" s="64"/>
      <c r="I5" s="64"/>
      <c r="J5" s="64"/>
      <c r="K5" s="64"/>
      <c r="L5" s="64"/>
    </row>
    <row r="6" spans="1:12" ht="75" x14ac:dyDescent="0.3">
      <c r="A6" s="13">
        <v>2</v>
      </c>
      <c r="B6" s="233" t="s">
        <v>24</v>
      </c>
      <c r="C6" s="220" t="s">
        <v>41</v>
      </c>
      <c r="D6" s="220" t="s">
        <v>42</v>
      </c>
      <c r="E6" s="234">
        <v>0.26</v>
      </c>
      <c r="F6" s="235" t="s">
        <v>11</v>
      </c>
      <c r="G6" s="64"/>
      <c r="H6" s="64"/>
      <c r="I6" s="64"/>
      <c r="J6" s="64"/>
      <c r="K6" s="64"/>
      <c r="L6" s="64"/>
    </row>
    <row r="7" spans="1:12" ht="75" x14ac:dyDescent="0.3">
      <c r="A7" s="13">
        <v>3</v>
      </c>
      <c r="B7" s="231" t="s">
        <v>21</v>
      </c>
      <c r="C7" s="220" t="s">
        <v>41</v>
      </c>
      <c r="D7" s="220" t="s">
        <v>42</v>
      </c>
      <c r="E7" s="236">
        <v>0.17</v>
      </c>
      <c r="F7" s="231" t="s">
        <v>8</v>
      </c>
      <c r="G7" s="64"/>
      <c r="H7" s="64"/>
      <c r="I7" s="64"/>
      <c r="J7" s="64"/>
      <c r="K7" s="64"/>
      <c r="L7" s="64"/>
    </row>
    <row r="8" spans="1:12" ht="75" x14ac:dyDescent="0.3">
      <c r="A8" s="13">
        <v>4</v>
      </c>
      <c r="B8" s="231" t="s">
        <v>182</v>
      </c>
      <c r="C8" s="220" t="s">
        <v>41</v>
      </c>
      <c r="D8" s="220" t="s">
        <v>42</v>
      </c>
      <c r="E8" s="232">
        <v>0</v>
      </c>
      <c r="F8" s="231" t="s">
        <v>8</v>
      </c>
      <c r="G8" s="64"/>
      <c r="H8" s="64"/>
      <c r="I8" s="64"/>
      <c r="J8" s="64"/>
      <c r="K8" s="64"/>
      <c r="L8" s="64"/>
    </row>
    <row r="9" spans="1:12" ht="75" x14ac:dyDescent="0.3">
      <c r="A9" s="13">
        <v>5</v>
      </c>
      <c r="B9" s="231" t="s">
        <v>22</v>
      </c>
      <c r="C9" s="220" t="s">
        <v>41</v>
      </c>
      <c r="D9" s="220" t="s">
        <v>42</v>
      </c>
      <c r="E9" s="236">
        <v>0.25</v>
      </c>
      <c r="F9" s="231" t="s">
        <v>11</v>
      </c>
      <c r="G9" s="64"/>
      <c r="H9" s="64"/>
      <c r="I9" s="64"/>
      <c r="J9" s="64"/>
      <c r="K9" s="64"/>
      <c r="L9" s="64"/>
    </row>
    <row r="10" spans="1:12" ht="75" x14ac:dyDescent="0.3">
      <c r="A10" s="13">
        <v>6</v>
      </c>
      <c r="B10" s="231" t="s">
        <v>661</v>
      </c>
      <c r="C10" s="220" t="s">
        <v>41</v>
      </c>
      <c r="D10" s="220" t="s">
        <v>42</v>
      </c>
      <c r="E10" s="236">
        <v>0.13500000000000001</v>
      </c>
      <c r="F10" s="231" t="s">
        <v>8</v>
      </c>
      <c r="G10" s="64"/>
      <c r="H10" s="64"/>
      <c r="I10" s="64"/>
      <c r="J10" s="64"/>
      <c r="K10" s="64"/>
      <c r="L10" s="64"/>
    </row>
    <row r="11" spans="1:12" ht="75" x14ac:dyDescent="0.3">
      <c r="A11" s="13">
        <v>7</v>
      </c>
      <c r="B11" s="231" t="s">
        <v>25</v>
      </c>
      <c r="C11" s="220" t="s">
        <v>41</v>
      </c>
      <c r="D11" s="220" t="s">
        <v>42</v>
      </c>
      <c r="E11" s="236">
        <v>0.47099999999999997</v>
      </c>
      <c r="F11" s="231" t="s">
        <v>6</v>
      </c>
      <c r="G11" s="64"/>
      <c r="H11" s="64"/>
      <c r="I11" s="64"/>
      <c r="J11" s="64"/>
      <c r="K11" s="64"/>
      <c r="L11" s="64"/>
    </row>
    <row r="12" spans="1:12" ht="75" x14ac:dyDescent="0.3">
      <c r="A12" s="13">
        <v>8</v>
      </c>
      <c r="B12" s="231" t="s">
        <v>461</v>
      </c>
      <c r="C12" s="220" t="s">
        <v>41</v>
      </c>
      <c r="D12" s="220" t="s">
        <v>42</v>
      </c>
      <c r="E12" s="237" t="s">
        <v>663</v>
      </c>
      <c r="F12" s="231" t="s">
        <v>11</v>
      </c>
      <c r="G12" s="64"/>
      <c r="H12" s="64"/>
      <c r="I12" s="64"/>
      <c r="J12" s="64"/>
      <c r="K12" s="64"/>
      <c r="L12" s="64"/>
    </row>
    <row r="13" spans="1:12" ht="75" x14ac:dyDescent="0.3">
      <c r="A13" s="13">
        <v>9</v>
      </c>
      <c r="B13" s="231" t="s">
        <v>344</v>
      </c>
      <c r="C13" s="220" t="s">
        <v>41</v>
      </c>
      <c r="D13" s="220" t="s">
        <v>42</v>
      </c>
      <c r="E13" s="236">
        <v>0.27</v>
      </c>
      <c r="F13" s="231" t="s">
        <v>11</v>
      </c>
      <c r="G13" s="64"/>
      <c r="H13" s="64"/>
      <c r="I13" s="64"/>
      <c r="J13" s="64"/>
      <c r="K13" s="64"/>
      <c r="L13" s="64"/>
    </row>
    <row r="14" spans="1:12" ht="75" x14ac:dyDescent="0.3">
      <c r="A14" s="13">
        <v>10</v>
      </c>
      <c r="B14" s="231" t="s">
        <v>20</v>
      </c>
      <c r="C14" s="220" t="s">
        <v>41</v>
      </c>
      <c r="D14" s="220" t="s">
        <v>42</v>
      </c>
      <c r="E14" s="238">
        <v>0.113</v>
      </c>
      <c r="F14" s="231" t="s">
        <v>8</v>
      </c>
      <c r="G14" s="64"/>
      <c r="H14" s="64"/>
      <c r="I14" s="64"/>
      <c r="J14" s="64"/>
      <c r="K14" s="64"/>
      <c r="L14" s="64"/>
    </row>
    <row r="15" spans="1:12" ht="75" x14ac:dyDescent="0.3">
      <c r="A15" s="13">
        <v>11</v>
      </c>
      <c r="B15" s="231" t="s">
        <v>40</v>
      </c>
      <c r="C15" s="220" t="s">
        <v>41</v>
      </c>
      <c r="D15" s="220" t="s">
        <v>42</v>
      </c>
      <c r="E15" s="236"/>
      <c r="F15" s="231"/>
      <c r="G15" s="64"/>
      <c r="H15" s="64"/>
      <c r="I15" s="64"/>
      <c r="J15" s="64"/>
      <c r="K15" s="64"/>
      <c r="L15" s="64"/>
    </row>
    <row r="16" spans="1:12" ht="75" x14ac:dyDescent="0.3">
      <c r="A16" s="13">
        <v>12</v>
      </c>
      <c r="B16" s="231" t="s">
        <v>478</v>
      </c>
      <c r="C16" s="220" t="s">
        <v>41</v>
      </c>
      <c r="D16" s="220" t="s">
        <v>42</v>
      </c>
      <c r="E16" s="236">
        <v>0</v>
      </c>
      <c r="F16" s="231" t="s">
        <v>8</v>
      </c>
      <c r="G16" s="64"/>
      <c r="H16" s="64"/>
      <c r="I16" s="64"/>
      <c r="J16" s="64"/>
      <c r="K16" s="64"/>
      <c r="L16" s="64"/>
    </row>
    <row r="17" spans="1:12" ht="75" x14ac:dyDescent="0.3">
      <c r="A17" s="13">
        <v>13</v>
      </c>
      <c r="B17" s="231" t="s">
        <v>305</v>
      </c>
      <c r="C17" s="220" t="s">
        <v>41</v>
      </c>
      <c r="D17" s="220" t="s">
        <v>42</v>
      </c>
      <c r="E17" s="236">
        <v>0.5</v>
      </c>
      <c r="F17" s="231" t="s">
        <v>9</v>
      </c>
      <c r="G17" s="64"/>
      <c r="H17" s="64"/>
      <c r="I17" s="64"/>
      <c r="J17" s="64"/>
      <c r="K17" s="64"/>
      <c r="L17" s="64"/>
    </row>
    <row r="18" spans="1:12" ht="75" x14ac:dyDescent="0.3">
      <c r="A18" s="13">
        <v>14</v>
      </c>
      <c r="B18" s="231" t="s">
        <v>173</v>
      </c>
      <c r="C18" s="220" t="s">
        <v>41</v>
      </c>
      <c r="D18" s="220" t="s">
        <v>42</v>
      </c>
      <c r="E18" s="232">
        <v>0.45300000000000001</v>
      </c>
      <c r="F18" s="231" t="s">
        <v>6</v>
      </c>
      <c r="G18" s="64"/>
      <c r="H18" s="64"/>
      <c r="I18" s="64"/>
      <c r="J18" s="64"/>
      <c r="K18" s="64"/>
      <c r="L18" s="64"/>
    </row>
    <row r="19" spans="1:12" ht="75" x14ac:dyDescent="0.3">
      <c r="A19" s="13">
        <v>15</v>
      </c>
      <c r="B19" s="238" t="s">
        <v>316</v>
      </c>
      <c r="C19" s="220" t="s">
        <v>41</v>
      </c>
      <c r="D19" s="220" t="s">
        <v>42</v>
      </c>
      <c r="E19" s="238">
        <v>0.2</v>
      </c>
      <c r="F19" s="231" t="s">
        <v>11</v>
      </c>
      <c r="G19" s="64"/>
      <c r="H19" s="64"/>
      <c r="I19" s="64"/>
      <c r="J19" s="64"/>
      <c r="K19" s="64"/>
      <c r="L19" s="64"/>
    </row>
    <row r="20" spans="1:12" ht="75" x14ac:dyDescent="0.3">
      <c r="A20" s="13">
        <v>16</v>
      </c>
      <c r="B20" s="195" t="s">
        <v>26</v>
      </c>
      <c r="C20" s="220" t="s">
        <v>41</v>
      </c>
      <c r="D20" s="220" t="s">
        <v>42</v>
      </c>
      <c r="E20" s="239">
        <v>2.7E-2</v>
      </c>
      <c r="F20" s="231" t="s">
        <v>8</v>
      </c>
      <c r="G20" s="64"/>
      <c r="H20" s="64"/>
      <c r="I20" s="64"/>
      <c r="J20" s="64"/>
      <c r="K20" s="64"/>
      <c r="L20" s="64"/>
    </row>
    <row r="21" spans="1:12" ht="75" x14ac:dyDescent="0.25">
      <c r="A21" s="13">
        <v>17</v>
      </c>
      <c r="B21" s="195" t="s">
        <v>358</v>
      </c>
      <c r="C21" s="220" t="s">
        <v>41</v>
      </c>
      <c r="D21" s="220" t="s">
        <v>42</v>
      </c>
      <c r="E21" s="240">
        <v>0.5</v>
      </c>
      <c r="F21" s="195" t="s">
        <v>9</v>
      </c>
    </row>
    <row r="22" spans="1:12" ht="75" x14ac:dyDescent="0.25">
      <c r="A22" s="13">
        <v>18</v>
      </c>
      <c r="B22" s="195" t="s">
        <v>292</v>
      </c>
      <c r="C22" s="220" t="s">
        <v>41</v>
      </c>
      <c r="D22" s="220" t="s">
        <v>42</v>
      </c>
      <c r="E22" s="241">
        <v>0.21</v>
      </c>
      <c r="F22" s="195" t="s">
        <v>11</v>
      </c>
    </row>
    <row r="23" spans="1:12" ht="75" x14ac:dyDescent="0.25">
      <c r="A23" s="13">
        <v>19</v>
      </c>
      <c r="B23" s="195" t="s">
        <v>364</v>
      </c>
      <c r="C23" s="220" t="s">
        <v>41</v>
      </c>
      <c r="D23" s="220" t="s">
        <v>42</v>
      </c>
      <c r="E23" s="241">
        <v>0.23</v>
      </c>
      <c r="F23" s="231" t="s">
        <v>11</v>
      </c>
    </row>
    <row r="24" spans="1:12" ht="75" x14ac:dyDescent="0.25">
      <c r="A24" s="13">
        <v>20</v>
      </c>
      <c r="B24" s="195" t="s">
        <v>371</v>
      </c>
      <c r="C24" s="220" t="s">
        <v>41</v>
      </c>
      <c r="D24" s="220" t="s">
        <v>42</v>
      </c>
      <c r="E24" s="240">
        <v>7.1999999999999995E-2</v>
      </c>
      <c r="F24" s="195" t="s">
        <v>8</v>
      </c>
    </row>
    <row r="25" spans="1:12" ht="75" x14ac:dyDescent="0.25">
      <c r="A25" s="13">
        <v>21</v>
      </c>
      <c r="B25" s="195" t="s">
        <v>298</v>
      </c>
      <c r="C25" s="220" t="s">
        <v>41</v>
      </c>
      <c r="D25" s="220" t="s">
        <v>42</v>
      </c>
      <c r="E25" s="194">
        <v>0.24</v>
      </c>
      <c r="F25" s="195" t="s">
        <v>11</v>
      </c>
    </row>
    <row r="26" spans="1:12" ht="112.5" x14ac:dyDescent="0.25">
      <c r="A26" s="13">
        <v>22</v>
      </c>
      <c r="B26" s="192" t="s">
        <v>662</v>
      </c>
      <c r="C26" s="220" t="s">
        <v>41</v>
      </c>
      <c r="D26" s="220" t="s">
        <v>42</v>
      </c>
      <c r="E26" s="240">
        <v>0.2</v>
      </c>
      <c r="F26" s="231" t="s">
        <v>11</v>
      </c>
    </row>
    <row r="27" spans="1:12" ht="75" x14ac:dyDescent="0.25">
      <c r="A27" s="13">
        <v>23</v>
      </c>
      <c r="B27" s="195" t="s">
        <v>465</v>
      </c>
      <c r="C27" s="220" t="s">
        <v>41</v>
      </c>
      <c r="D27" s="220" t="s">
        <v>42</v>
      </c>
      <c r="E27" s="240">
        <v>0.5</v>
      </c>
      <c r="F27" s="195" t="s">
        <v>9</v>
      </c>
    </row>
    <row r="28" spans="1:12" ht="75" x14ac:dyDescent="0.25">
      <c r="A28" s="13">
        <v>24</v>
      </c>
      <c r="B28" s="195" t="s">
        <v>394</v>
      </c>
      <c r="C28" s="220" t="s">
        <v>41</v>
      </c>
      <c r="D28" s="220" t="s">
        <v>42</v>
      </c>
      <c r="E28" s="241">
        <v>0.5</v>
      </c>
      <c r="F28" s="195" t="s">
        <v>9</v>
      </c>
    </row>
    <row r="29" spans="1:12" ht="75" x14ac:dyDescent="0.25">
      <c r="A29" s="13">
        <v>25</v>
      </c>
      <c r="B29" s="195" t="s">
        <v>174</v>
      </c>
      <c r="C29" s="220" t="s">
        <v>41</v>
      </c>
      <c r="D29" s="220" t="s">
        <v>42</v>
      </c>
      <c r="E29" s="241">
        <v>0</v>
      </c>
      <c r="F29" s="195" t="s">
        <v>8</v>
      </c>
    </row>
    <row r="30" spans="1:12" ht="75" x14ac:dyDescent="0.25">
      <c r="A30" s="13">
        <v>26</v>
      </c>
      <c r="B30" s="195" t="s">
        <v>278</v>
      </c>
      <c r="C30" s="220" t="s">
        <v>41</v>
      </c>
      <c r="D30" s="220" t="s">
        <v>42</v>
      </c>
      <c r="E30" s="241">
        <v>0.44</v>
      </c>
      <c r="F30" s="195" t="s">
        <v>6</v>
      </c>
    </row>
  </sheetData>
  <mergeCells count="1">
    <mergeCell ref="A1:L2"/>
  </mergeCells>
  <pageMargins left="0.7" right="0.7" top="0.75" bottom="0.75" header="0.3" footer="0.3"/>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2021-10-20T08:13:48Z</cp:lastPrinted>
  <dcterms:created xsi:type="dcterms:W3CDTF">2021-06-18T08:24:08Z</dcterms:created>
  <dcterms:modified xsi:type="dcterms:W3CDTF">2021-10-20T08:17:34Z</dcterms:modified>
</cp:coreProperties>
</file>