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3620"/>
  </bookViews>
  <sheets>
    <sheet name="Лист1" sheetId="1" r:id="rId1"/>
  </sheets>
  <definedNames>
    <definedName name="_xlnm.Print_Titles" localSheetId="0">Лист1!$6:$7</definedName>
    <definedName name="_xlnm.Print_Area" localSheetId="0">Лист1!$A$1:$G$347</definedName>
  </definedNames>
  <calcPr calcId="162913"/>
  <fileRecoveryPr autoRecover="0"/>
</workbook>
</file>

<file path=xl/calcChain.xml><?xml version="1.0" encoding="utf-8"?>
<calcChain xmlns="http://schemas.openxmlformats.org/spreadsheetml/2006/main">
  <c r="D347" i="1" l="1"/>
  <c r="D320" i="1" l="1"/>
  <c r="D83" i="1" l="1"/>
  <c r="D116" i="1" l="1"/>
  <c r="D110" i="1"/>
  <c r="D36" i="1" l="1"/>
  <c r="D34" i="1"/>
  <c r="D32" i="1"/>
  <c r="D30" i="1"/>
  <c r="D72" i="1" s="1"/>
  <c r="D196" i="1" l="1"/>
  <c r="D104" i="1" l="1"/>
  <c r="D142" i="1" l="1"/>
  <c r="D23" i="1"/>
  <c r="D21" i="1"/>
  <c r="D136" i="1"/>
  <c r="D126" i="1"/>
  <c r="D248" i="1" s="1"/>
  <c r="D29" i="1" l="1"/>
  <c r="D80" i="1" l="1"/>
  <c r="D20" i="1"/>
  <c r="D81" i="1" l="1"/>
  <c r="D91" i="1" s="1"/>
  <c r="D274" i="1" l="1"/>
  <c r="D304" i="1" s="1"/>
  <c r="D317" i="1" l="1"/>
  <c r="D315" i="1"/>
  <c r="D313" i="1"/>
  <c r="D309" i="1"/>
  <c r="D162" i="1" l="1"/>
  <c r="D324" i="1" l="1"/>
  <c r="D251" i="1" l="1"/>
  <c r="D262" i="1" l="1"/>
  <c r="D258" i="1"/>
  <c r="D254" i="1"/>
  <c r="D311" i="1" l="1"/>
  <c r="D307" i="1"/>
  <c r="D305" i="1"/>
  <c r="D294" i="1"/>
  <c r="D272" i="1"/>
  <c r="D270" i="1"/>
  <c r="D266" i="1"/>
  <c r="D252" i="1"/>
  <c r="D319" i="1" l="1"/>
  <c r="D75" i="1" l="1"/>
</calcChain>
</file>

<file path=xl/sharedStrings.xml><?xml version="1.0" encoding="utf-8"?>
<sst xmlns="http://schemas.openxmlformats.org/spreadsheetml/2006/main" count="976" uniqueCount="522">
  <si>
    <t>(найменування замовника, код за ЄДРПОУ)</t>
  </si>
  <si>
    <t>2. Код ЄДРПОУ замовника 43115923</t>
  </si>
  <si>
    <t>3.Конкретна назва предмета закупівлі</t>
  </si>
  <si>
    <t>4.Коди та назви відповідних класифікаторів пркдмета закупівель (за наявності)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</si>
  <si>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</si>
  <si>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</si>
  <si>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</si>
  <si>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</si>
  <si>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</si>
  <si>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</si>
  <si>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</si>
  <si>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</si>
  <si>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</si>
  <si>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</si>
  <si>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</si>
  <si>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</si>
  <si>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</si>
  <si>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</si>
  <si>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</si>
  <si>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</si>
  <si>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</si>
  <si>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</si>
  <si>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Придбання ліцензій безпеки на мережевий екран</t>
  </si>
  <si>
    <t xml:space="preserve">грн. (один мільйон сімсот шістдесят тисяч гривень 00 коп.)                        </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</si>
  <si>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</si>
  <si>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</si>
  <si>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</si>
  <si>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</si>
  <si>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</si>
  <si>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Послуги щодо видання ліцензії на право користування програмним забезпеченням Microsofr Windows Pro 10 SNGL OLP NL  Legalization GetGenuine wCOA</t>
  </si>
  <si>
    <t xml:space="preserve">грн. (дванадцять мільйонів шістсот тисяч  гривень 00 коп.)                            </t>
  </si>
  <si>
    <t>Послуги щодо видання ліцензії на право користування програмним забезпеченням Microsofr OfficeStd 2016 UKR OLP A Gov</t>
  </si>
  <si>
    <t xml:space="preserve">грн. (тридцять три мільйон гривень 00 коп.)                            </t>
  </si>
  <si>
    <t>Послуги з заправки та відновлення картриджів</t>
  </si>
  <si>
    <t xml:space="preserve">грн. (двісті дев'ять тисяч двісті п'ятдесят гривень 00 коп.)                            </t>
  </si>
  <si>
    <t>Персональні комп'ютери</t>
  </si>
  <si>
    <t>ІР-телефони</t>
  </si>
  <si>
    <t>Контакт-центр</t>
  </si>
  <si>
    <t>Ліцензія програмне забезпечення MS SQL Server 2017 Standart UsrCall RUS на 10 користувачів</t>
  </si>
  <si>
    <t>Технічне обслуговування відомчої мережі телефонного зв'язку</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</si>
  <si>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</si>
  <si>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</si>
  <si>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</si>
  <si>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</si>
  <si>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Шифратор ІР- пакетів</t>
  </si>
  <si>
    <t>загальний фонд КПКВ 3506010</t>
  </si>
  <si>
    <t>Всього за КЕКВ 2274" Оплата природного газу"</t>
  </si>
  <si>
    <t>Переговорна процедура закупівлі</t>
  </si>
  <si>
    <t xml:space="preserve">Переговорна процедура закупівлі </t>
  </si>
  <si>
    <t>Всього за КЕКВ 3122 "Капітальне будівництво (придбання) інших об'єктів</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</si>
  <si>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</si>
  <si>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</si>
  <si>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</si>
  <si>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</si>
  <si>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</si>
  <si>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 </t>
  </si>
  <si>
    <t xml:space="preserve">загальний фонд КПКВ 3506010                </t>
  </si>
  <si>
    <t>Будівництво 16 вагових комплексів в автомобільних пунктах пропуску</t>
  </si>
  <si>
    <t>Виготовлення типового автомобільного проєкту пункту пропуску для легкових автомобілів, автобусів та маловантажних автомобілів вагою до 3,5т</t>
  </si>
  <si>
    <t>Будівництво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</si>
  <si>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t>Проектно -вишукувальні роботи за об'єктами будівництва 16 вагових комплексів в автомобільних пунктах пропуску</t>
  </si>
  <si>
    <t>Роботи зі здійснення технічного нагляду за проєктом "Будівництво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</si>
  <si>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t>Роботи зі здійснення авторського нагляду за проєктом "Будівництво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</si>
  <si>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t>Експертиза договірної ціни будівництва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</si>
  <si>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t>допорогова процедура</t>
  </si>
  <si>
    <t xml:space="preserve">грн. (шість мільйонів дев'яносто п'ять тисяч чотириста двадцять п'ять гривень 00 коп.)                            </t>
  </si>
  <si>
    <t>переговорна процедура</t>
  </si>
  <si>
    <t>Послуги з вивезення відходів (скло, метал, полімерні матеріали тощо)</t>
  </si>
  <si>
    <t>Всього за КЕКВ 2275„Оплата інших енергоносіїв та інших комунальних послуг"</t>
  </si>
  <si>
    <t>Послуги з перевезення вантажів</t>
  </si>
  <si>
    <t xml:space="preserve">грн. (сто дев'яносто сім тисяч  гривень 00 коп.)                             </t>
  </si>
  <si>
    <t>Оплата  за участь у короткострокових семінарах, нарадах-навчаннях (навчання з охорони праці)</t>
  </si>
  <si>
    <t xml:space="preserve">грн. (п'ять тисяч  гривень 00 коп)                         </t>
  </si>
  <si>
    <t>Лот -1 Граничні маршрутизатори для вузлів відомчої телекомунікаційної мережі</t>
  </si>
  <si>
    <t xml:space="preserve">Лот -2Мережевий комутатор рівня ядра на 48 порти для локальних обчислювальних мереж </t>
  </si>
  <si>
    <t>Лот-3 Мережевий комутатор рівня ядра на 24 порти для локальних обчислювальних мереж</t>
  </si>
  <si>
    <t>Лот-4Мережевий комутатор рівня ядра на 12 портів для локальних обчислювальних мереж</t>
  </si>
  <si>
    <t>Лот - 5Мережевий комутатор рівня ядра на 8 портів для локальних обчислювальних мереж</t>
  </si>
  <si>
    <t>Обладнання для маркування та ідентифікації (планшет+сканер-кільце+принтер)(зчитувальні пристрої)</t>
  </si>
  <si>
    <t>травень</t>
  </si>
  <si>
    <t>липень</t>
  </si>
  <si>
    <t>відкриті торги (анг.мова)</t>
  </si>
  <si>
    <t>(анг.мова)</t>
  </si>
  <si>
    <t>відкриті торги (анг. мова)</t>
  </si>
  <si>
    <t>звіт проукладений договір</t>
  </si>
  <si>
    <t>звіт про укладений договір</t>
  </si>
  <si>
    <t>Відкриті торги</t>
  </si>
  <si>
    <t>спеціальний фонд КПКВ 3506090</t>
  </si>
  <si>
    <t>квітень</t>
  </si>
  <si>
    <t>червень</t>
  </si>
  <si>
    <t xml:space="preserve">відкриті торги </t>
  </si>
  <si>
    <t xml:space="preserve">грн. (вісімсот вісімдесят тисяч  гривень 00коп)                     </t>
  </si>
  <si>
    <t>відкриті торги  (анг.мова)</t>
  </si>
  <si>
    <t>Система контролю доступу (Турнікет, повнозростовий двупрохідний)</t>
  </si>
  <si>
    <t>Послуги вантажників</t>
  </si>
  <si>
    <t xml:space="preserve">грн. (сімдесят три тисячі гривень 00 коп.)                             </t>
  </si>
  <si>
    <t>гривень (чотириста двадцять гривень 42 коп)</t>
  </si>
  <si>
    <t>Технічна підтримка серверного обладнання</t>
  </si>
  <si>
    <t xml:space="preserve">грн. (три мільйона  гривень 00коп)                     </t>
  </si>
  <si>
    <t xml:space="preserve">Акумуляторні батареї для джерела безперебійного живлення Emerson 90кВт; Акумуляторні батареї для джерела безперебійного живлення Emerson 120кВт; </t>
  </si>
  <si>
    <t>Серверне обладнання для зберігання даних на стрічкових носіях</t>
  </si>
  <si>
    <t xml:space="preserve">грн. (стоп'ятдесят тисяч гривень 00 коп.)                            </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</si>
  <si>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</si>
  <si>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</si>
  <si>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</si>
  <si>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</si>
  <si>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</si>
  <si>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</si>
  <si>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Вивіска з об'ємними світловими елементами та підсвіткою контражур загальним розміром: 3600х720х100мм,монтажні послуги (31523300-1 Підсвічувальні вивіски)</t>
  </si>
  <si>
    <t xml:space="preserve">грн. ( сорок   тисяч шістсот вісім гривень 47 коп.)                            </t>
  </si>
  <si>
    <t xml:space="preserve">грн. (0 гривень 00 коп.)                            </t>
  </si>
  <si>
    <t xml:space="preserve">грн. (0гривень 00 коп.)                            </t>
  </si>
  <si>
    <t xml:space="preserve">грн. (0  гривень 00коп)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</si>
  <si>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</si>
  <si>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</si>
  <si>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 xml:space="preserve">грн. (0 гривень 00 коп.)                                                               </t>
  </si>
  <si>
    <t xml:space="preserve">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 </t>
  </si>
  <si>
    <t>Мережевий комутатор (тип 1) рівня ядра для локальних обчислювальних мереж</t>
  </si>
  <si>
    <t xml:space="preserve">грн. (два мільйони вісімсот вісімдесят тисяч вісімсот гривень 00 коп.)                            </t>
  </si>
  <si>
    <t xml:space="preserve">грн. (один мільйон триста тридцять три тисячі п'ятсот гривень 00 коп.)                            </t>
  </si>
  <si>
    <t xml:space="preserve">грн. (п'ятнадцять мільйонів сто п'ятдесят тисяч гривень 00 коп.)                            </t>
  </si>
  <si>
    <t>Прокат пасажирських транспортних засобів із водієм (автотранспортні послуги)</t>
  </si>
  <si>
    <t>Спрощена закупівля</t>
  </si>
  <si>
    <t>Мережевий комутатор (тип 2) рівня доступу для локальних обчислювальних мереж</t>
  </si>
  <si>
    <t>Мережевий комутатор (тип 3) рівня доступу для локальних обчислювальних мереж</t>
  </si>
  <si>
    <t>1. Найменування замовника Державна митна служба України (місцезнаходження:м. Київ, вул.Дегтярівська,11г)</t>
  </si>
  <si>
    <t>Звіт про договір про закупівлю</t>
  </si>
  <si>
    <t>звіт про договору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</si>
  <si>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</si>
  <si>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</si>
  <si>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</si>
  <si>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Ремонт та технічне обслуговування принтеріа та багатофункціональних пристроїв</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</si>
  <si>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</si>
  <si>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</si>
  <si>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</si>
  <si>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</si>
  <si>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</si>
  <si>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</si>
  <si>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</si>
  <si>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</si>
  <si>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</si>
  <si>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Ліцензія на технічну підтримку Системи управління, кешування та карантину (Security Ma), Ліцензія на технічну підтримку Шлюза обробки пошти (Email Security Appliance)</t>
  </si>
  <si>
    <t xml:space="preserve">грн.(триста шістдесят тисяч сто вісімдесят гривень 00 коп.)                           </t>
  </si>
  <si>
    <t xml:space="preserve">грн.(сто дев'яносто три тисячі двісті гривень 00 коп.)                           </t>
  </si>
  <si>
    <t>загальний фонд</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</si>
  <si>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</si>
  <si>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</si>
  <si>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</si>
  <si>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</si>
  <si>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</si>
  <si>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</si>
  <si>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</si>
  <si>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</si>
  <si>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</si>
  <si>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</si>
  <si>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</si>
  <si>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грн. (тридцять сотири  тисячі дев'ятсот дев'яносто три гривні 89 коп.)                            </t>
  </si>
  <si>
    <t xml:space="preserve">грн.(один мільйон чотириста вісімдесят чотири тисячі сімсот вісімдесят гривень 00 коп.)                           </t>
  </si>
  <si>
    <t>Ліцензія на технічну підтримку Системи управління, кешування та карантину (Security Ma), Ліцензія на технічну підтримку Шлюза обробки пошти (Email Security Appliance);Ліцензії на продовження права користуванням програмним забезпеченням для обладнання захисту електронної пошти( Inbound Essentials Bundle (AS-AV-OF);Email McAfee Anti-Virus),адміністрування поштових карантинів(Сentralized Email Management Reporting License),розширеної перевірки на вміст шкідливого програмного забезпечення ( Email Advanced Malware Protection License)</t>
  </si>
  <si>
    <t>Поточний ремонт абміністративної будівлі за адресою: м.Київ, вул.Дегтярівська,11Г</t>
  </si>
  <si>
    <t xml:space="preserve">грн. (чоториста сорок дев'ять тисяч  гривень 00 коп.)                            </t>
  </si>
  <si>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</si>
  <si>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</si>
  <si>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t>Багатофункціональні пристрої монохромні,Багатофункціональні пристрої кольорові (А3 формат)</t>
  </si>
  <si>
    <t>спрощена закупівля</t>
  </si>
  <si>
    <t xml:space="preserve">грн. (сімсот п'ядесят сім тисяч двісті  гривень 00коп)                     </t>
  </si>
  <si>
    <t xml:space="preserve">грн. (00тисяч  гривень 00 коп.)                                                               </t>
  </si>
  <si>
    <t xml:space="preserve">грн. (00 тисяч  гривень 00 коп.)                                                               </t>
  </si>
  <si>
    <t>загальний фонд КПКВ 3506010 (Довідка про зміни до кошторису від23.09.2020 №82)</t>
  </si>
  <si>
    <t xml:space="preserve">грн. (00 тисяч гривень 00 коп.)                                                               </t>
  </si>
  <si>
    <t xml:space="preserve">грн. (00 тисяч п'ятсот  гривень 00 коп.)                                                               </t>
  </si>
  <si>
    <t>жовтень</t>
  </si>
  <si>
    <t xml:space="preserve">грн. (сорок дев'ять  тисяч  гривень 00 коп.)                            </t>
  </si>
  <si>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</si>
  <si>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</si>
  <si>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</si>
  <si>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</si>
  <si>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t xml:space="preserve">грн.( п'ятдесят тисяч гривень 00 коп.)                            </t>
  </si>
  <si>
    <t>Обладнання під систему зчитування номерних знаків</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</si>
  <si>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</si>
  <si>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</si>
  <si>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</si>
  <si>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</si>
  <si>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</si>
  <si>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</si>
  <si>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FC-адаптери для серверного обладнання</t>
  </si>
  <si>
    <t xml:space="preserve">грн. (шістнадцять  тисяч чотириста шістдсят шість  гривень 00 53коп.)                            </t>
  </si>
  <si>
    <t>листопад</t>
  </si>
  <si>
    <t>Придбання холодильників</t>
  </si>
  <si>
    <t xml:space="preserve">грн. (сорок вісім тисяч п'ятсот   гривень 00 коп.)                            </t>
  </si>
  <si>
    <t xml:space="preserve">грн. тридцять дві тисячі двісті шість  гривень 50 коп.)                            </t>
  </si>
  <si>
    <t xml:space="preserve">грн. (00 гривень 00 коп.)                            </t>
  </si>
  <si>
    <t xml:space="preserve">грн.( чотири мільйонів  шістсот сімдесят п'ять тисяч сорок вісім  гривні 00 коп.)                            </t>
  </si>
  <si>
    <t xml:space="preserve">грн.( шістнадцять мільйонів  дев'яносто  тисяч   гривні 00 коп.)                            </t>
  </si>
  <si>
    <t>відкриті торги (з публікацією англійською мовою)</t>
  </si>
  <si>
    <r>
      <t xml:space="preserve">загальний фонд КПКВ 3506010 </t>
    </r>
    <r>
      <rPr>
        <sz val="10"/>
        <color rgb="FFFF0000"/>
        <rFont val="Times New Roman"/>
        <family val="1"/>
        <charset val="204"/>
      </rPr>
      <t/>
    </r>
  </si>
  <si>
    <t xml:space="preserve">звіт про укладнений договір </t>
  </si>
  <si>
    <t>січень-березень</t>
  </si>
  <si>
    <t>остання надія</t>
  </si>
  <si>
    <t xml:space="preserve">без застосування процедури закупівлі </t>
  </si>
  <si>
    <t xml:space="preserve">грн. (сто дев'яносто дев'ять  тисяч   шістсот шісдесят чотири гривні 47 коп)                         </t>
  </si>
  <si>
    <t xml:space="preserve">грн. (п'ятнадцять  тисяч сто тридцять п'ять   гривень 53 коп)                         </t>
  </si>
  <si>
    <t xml:space="preserve">грн. (один мільойон триста тридцять сім  тисяч п'ятсот сорок  гривень 00 коп.)                            </t>
  </si>
  <si>
    <t xml:space="preserve">грн. (сто дев'яносто тисяч гривень 00 коп.)                            </t>
  </si>
  <si>
    <t xml:space="preserve">грн. (триста тисяч  гривень 00 коп.)                            </t>
  </si>
  <si>
    <t>(20% додаткова угода)</t>
  </si>
  <si>
    <t>Технічне обслуговування ліфта(50750000-7 Послуги з технічного обслуговування ліфтів)</t>
  </si>
  <si>
    <t xml:space="preserve">грн.(двісті  тисяч гривень 00 коп.)                           </t>
  </si>
  <si>
    <t xml:space="preserve">грн.(сімдесят п'ять  тисяч гривень 00 коп.)                           </t>
  </si>
  <si>
    <t>Послуги з письмового перекладу (79530000-8 Послуги з письмового перекладу)</t>
  </si>
  <si>
    <t xml:space="preserve">грн. (дві тисячі чотириста  гривень 00 коп.)                             </t>
  </si>
  <si>
    <t xml:space="preserve">грн. (двадцять одна тисяча двісті гривень 00 коп.)                             </t>
  </si>
  <si>
    <t xml:space="preserve">грн. (двадцять вісім  тисяч  шістсот гривень 00 коп.)                             </t>
  </si>
  <si>
    <t xml:space="preserve">грн.(п'ятсот шістдесят одна тисяча сто сімдесят гривень 00 коп.)                           </t>
  </si>
  <si>
    <t xml:space="preserve">грн. (три  тисячі двісті двадцять гривень 00 коп.)                           </t>
  </si>
  <si>
    <t xml:space="preserve">грн. (сорок п'ять тисяч п'ятсот гривень 00 коп.)                           </t>
  </si>
  <si>
    <t>Послуги з придбання ліцензійного програмного забезпечення для захисту від шкідливого програмного забезпечення (48761000-0 Пакети ативірусного програмного забезпечення)</t>
  </si>
  <si>
    <t xml:space="preserve">грн. (двісті тисяч  гривень 00 коп.)                            </t>
  </si>
  <si>
    <t xml:space="preserve">грн.( вісімдесят чотири тисячі триста десять гривень 00 коп.)                            </t>
  </si>
  <si>
    <t>Проведення поточного ремонту вхідної групи адмінбудівлі (45451200-5 Оббивальні/обшивальні роботи)</t>
  </si>
  <si>
    <t>Поточний ремонт фасаду абмінбудівлі (45260000-6-Покрівельні роботи та інші спеціалізовані будівельні роботи)</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</si>
  <si>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</si>
  <si>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</si>
  <si>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Ремонт доріг (Поточний ремонт дорожнього покриття) (ремонт доріг) (45233120-6 Будівництво доріг)</t>
  </si>
  <si>
    <t>Технічне обстеження будівель і споруд (71631300-3 Технічного огляду будівель)</t>
  </si>
  <si>
    <t xml:space="preserve">грн. (двісті  тисяч  гривень 00 коп.)                            </t>
  </si>
  <si>
    <t xml:space="preserve">грн.(десять тисяч гривень 00 коп.)                            </t>
  </si>
  <si>
    <t>Послуги нотаріуса (79110000-8-Послуги з юридичного консультування )</t>
  </si>
  <si>
    <t>Послуги зі створення комплексної системи захисту інформації в АС класу 1 (72222300-0 Послуги у сфері інформаційниї технологій)</t>
  </si>
  <si>
    <t>Послуги з проектування та розробки СКС у будівлі Державної митної служби України за адресою вул. Дегтярівська,11г (71322000-1 Послуги з інженерного проектування механічних та еоектричних установок для будівель)</t>
  </si>
  <si>
    <t>Всього за КЕКВ 3132 "Капітальний ремонт інших об'єктів"</t>
  </si>
  <si>
    <t xml:space="preserve">грн. (одна тисяча сто п'ятдесят дві  гривень 00 коп.)                            </t>
  </si>
  <si>
    <t xml:space="preserve">грн. (один мільйон триста вісімдесят п'ять тисяч чотириста гривень 00 коп.)                             </t>
  </si>
  <si>
    <t>Надання послуг системою електронної пошти Національного банку України (64210000-1 -Послуги телефонного зв'язку та передачі данних)</t>
  </si>
  <si>
    <t>Забезпечення роботи АРМ-НБУ- інформаційній  в системі електронної пошти Національного банку України (64211000-1 -Послуги телефонного зв'язку та передачі данних)</t>
  </si>
  <si>
    <t>Підключення ДМСУ до системи електронної пошти НБ України (64210000-1 -Послуги телефонного зв'язку та передачі данних)</t>
  </si>
  <si>
    <t xml:space="preserve">грн. (сто п'ятдесят тисяч гривень 00 коп.)                            </t>
  </si>
  <si>
    <t>Оренда обладнання (98390000-3 Інші послуги)</t>
  </si>
  <si>
    <t>Послуги з надання невиключного права на використання комп'ютерної програми "Системи корпоративної електронної пошти FossDocMail" (48516000-8 Пакети програмного забезпечення для обміну інформацією)</t>
  </si>
  <si>
    <t>Послуги з надання ліцензій на програмне забезпечення АВК-5 (48516000-8 Пакети програмного забезпечення для обміну інформацією)</t>
  </si>
  <si>
    <t>Послуги з заправки та відновлення картриджів (50313000-2 - технічне обслуговування і ремонт копіювально-розмножувальної техніки)</t>
  </si>
  <si>
    <t xml:space="preserve">грн. п'ятдесят тисяч гривень 00 коп.)                            </t>
  </si>
  <si>
    <t>Послуги з утилізації комп'ютерного, серверного та активного мережевого обладнання (90510000-5-Утилізація сміття та поводженння зі сміттям)</t>
  </si>
  <si>
    <t xml:space="preserve">Реактивна електроенергія (за адресою вул. Дегтярівська,11г; </t>
  </si>
  <si>
    <t xml:space="preserve">Реактивна електроенергія (за адресою вул. Дегтярівська,11а; </t>
  </si>
  <si>
    <t>Реактивна електроенергія (за адресою вул.Саксаганського,66)</t>
  </si>
  <si>
    <t xml:space="preserve"> гривень (п'ятсот одна тисяча триста п'ядесят вісім гривень 40 коп), </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</si>
  <si>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</si>
  <si>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 </t>
  </si>
  <si>
    <t xml:space="preserve"> гривень (сто сорок п'ять тисяч сімсот дев'яносто дві гривні 00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</si>
  <si>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</si>
  <si>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</si>
  <si>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</si>
  <si>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t>
  </si>
  <si>
    <t xml:space="preserve">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</si>
  <si>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t>
  </si>
  <si>
    <t xml:space="preserve">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</si>
  <si>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</si>
  <si>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(65110000-7 Розподіл води)</t>
  </si>
  <si>
    <t>(90430000-0  Послуги з відведення стічних вод)</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</si>
  <si>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</si>
  <si>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t>
  </si>
  <si>
    <t>Уніфікована митна квітанція МД-1, митні декларації на мовах (ДК 021:2015 - 22820000-4 Бланки) (Уніфікована митна квітанція МД-1, митні декларації на мовах: ДК 021:2015 - 22820000-4 Бланки)</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</si>
  <si>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</si>
  <si>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021:2015 - 70330000 -3 Послуги з управління нерухомістю, надавані на платній основі чи на договірних засадах) (Комплексне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021:2015 - 70330000 -3 Послуги з управління нерухомістю, надавані на платній основі чи на договірних засадах)</t>
  </si>
  <si>
    <t>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70330000 -3 Послуги з управління нерухомістю, надавані на платній основі чи на договірних засадах) (Комплексне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70330000 -3 Послуги з управління нерухомістю, надавані на платній основі чи на договірних засадах)</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</si>
  <si>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</si>
  <si>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(64210000-1 -Послуги телефонного зв'язку та передачі даних)</t>
  </si>
  <si>
    <t>Надання послуг захищеного доступу до мережі Інтернет (основний канал) (ДК 021:2015  72410000-7 -Послуги провайдерів) (Надання послуг захищеного доступу до мережі Інтернет (основний канал): ДК 021:2015  72410000-7 -Послуги провайдерів)</t>
  </si>
  <si>
    <t>Послуги з реєстрації та гарантійної підтримки автономної системи (AS) та  IP адрес v4 (ДК 021:2015   72410000-7 -Послуги провайдерів) (Послуги з реєстрації та гарантійної підтримки автономної системи (AS) та  IP адрес v4: ДК 021:2015 72410000-7 -Послуги провайдерів)</t>
  </si>
  <si>
    <t>Надання послуг захищеного доступу до мережі Інтернет (резервний канал) (ДК 021:2015  72410000-7 -Послуги провайдерів) (Надання послуг захищеного доступу до мережі Інтернет (резервний канал): ДК 021:2015  72410000-7 -Послуги провайдерів)</t>
  </si>
  <si>
    <t>Послуги телефонного зв'язку та передачі даних (місцевий зв'язок, міжміський зв'язок та абоненська плата за користування телефонним апаратом) для забезпечення Держмитслужби телефоним зв'язком (ДК 021:2015 64210000-1 -Послуги телефонного зв'язку та передачі даних) (Послуги телефонного зв'язку та передачі даних (місцевий зв'язок, міжміський зв'язок та абоненська плата за користування телефонним апаратом) для забезпечення Держмитслужби телефоним зв'язком: ДК 021:2015 64210000-1 -Послуги телефонного зв'язку та передачі даних)</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</si>
  <si>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</si>
  <si>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t>Код ДК 021:2015 50530000 - 9  Послуги з ремонту ітехнічного обслуговування техніки</t>
  </si>
  <si>
    <t>(50532000-6 Послуги з ремонту і технічного обслуговування електричної техніки, апаратури та супутнього обладнання)</t>
  </si>
  <si>
    <t>Капітальний ремонт мобільних скануючих систем (ДК 021:2015 50530000 - 9  Послуги з ремонту ітехнічного обслуговування техніки) (Капітальний ремонт мобільних скануючих систем: ДК 021:2015 - 50532000-6 Послуги з ремонту і технічного обслуговування електричної техніки, апаратури та супутнього обладнання)</t>
  </si>
  <si>
    <t xml:space="preserve"> грн( один мільйон сімсот чорок шість тисяч двісті вісімнадцять гривень 27 коп)</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</si>
  <si>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</si>
  <si>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</si>
  <si>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</si>
  <si>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</si>
  <si>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</si>
  <si>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</si>
  <si>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Послуги телекомунікацій для забезпечення роботи каналів зв'язку Відомчої телекомунікаційної мережі Держмитслужби (ДК 021:2015   64210000-1 -Послуги телефонного зв'язку та передачі даних) (Послуги телекомунікацій для забезпечення роботи каналів зв'язку Відомчої телекомунікаційної мережі Держмитслужби: ДК 021:2015 64210000-1 -Послуги телефонного зв'язку та передачі даних)</t>
  </si>
  <si>
    <t xml:space="preserve"> гривень (00 грн. 00коп)</t>
  </si>
  <si>
    <t xml:space="preserve"> гривень (00 гривень 00коп)</t>
  </si>
  <si>
    <t xml:space="preserve">грн. (п'ятсот шістдесят дві тисячі двісті двадцять п'ять  гривень 34 коп.)                        </t>
  </si>
  <si>
    <t xml:space="preserve">грн. (тридцять сім тисяч сімсот сімдесят чотири гривні 66 коп.)                        </t>
  </si>
  <si>
    <t>2240</t>
  </si>
  <si>
    <t>(20%- додаткова угода)</t>
  </si>
  <si>
    <t xml:space="preserve">грн.(чотирнадцять мільйонів чотириста чотирнадцять тисяч триста двадцять три  гривні 12 коп.)   </t>
  </si>
  <si>
    <t xml:space="preserve">грн.(три мільйони двісті тридцять три тисячі двісті сімдесят чотири  гривні 88 коп.)   </t>
  </si>
  <si>
    <t xml:space="preserve"> грн. (сто двадцять одна   тисяча дев'ятсот чотири  гривні 64 коп)</t>
  </si>
  <si>
    <t xml:space="preserve"> гривень (сто дев'ять  тисяч дев'ятсот п'ядесят п'ять  гривень 36 коп)</t>
  </si>
  <si>
    <t xml:space="preserve">Забезпечення зв'язку між Держмитслужбою  та міністерствами і відомствами, з використанням Національної системи конфеденційного зв'язку (ДК 021:2015 - 72310000-1 - Послуги з обробки даних) (Забезпечення з'язку між Держмитслужбою  та міністерствами і відомствами, з використанням Національної системи конфеденційного зв'язку: ДК 021:2015 - 72310000-1 - Послуги з обробки даних) </t>
  </si>
  <si>
    <t xml:space="preserve">грн. (двадцять шість тисяч дев'ятсот вісімдесят вісім гривень 48коп.)                          </t>
  </si>
  <si>
    <t xml:space="preserve">Код ДК 021:2015   72260000-5 -Послуги, пов'язані з програмним забезпенням </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</si>
  <si>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Мережа)(72260000-5 -Послуги, пов'язані з програмним забезпенням 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</si>
  <si>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(72260000-5 -Послуги, пов'язані з програмним забезпенням )</t>
  </si>
  <si>
    <t xml:space="preserve">грн.(сто дев'яносто сім тисяч п'ятсот п'ядесят гривень 00 коп.)                           </t>
  </si>
  <si>
    <t>грн. (один мільйон чотириста двадцять одна тисяч дев'ятсот п'ятдесят п'ять гривень 13 коп)</t>
  </si>
  <si>
    <t xml:space="preserve">загальний фонд КПКВ 3506010   </t>
  </si>
  <si>
    <t>грн. (один мільйон  вісімсот дев'яносто  тисяч чотириста сорок  дев'ять  гривень 87 коп)</t>
  </si>
  <si>
    <t>грн (сімдесят три тисячі сто п'ядесят шість  гривень 90 коп)</t>
  </si>
  <si>
    <t>грн (сто одна тисяча двадцять гривень 61 коп)</t>
  </si>
  <si>
    <t>грн. (сімсот шістдесят чотири тисячі вісімдесят сім гривень 85 коп)</t>
  </si>
  <si>
    <t>грн (тридцять три тисячі вісімдесят гривень 83 коп)</t>
  </si>
  <si>
    <t>грн. (двадцять чотири тисячі шістсот сімдесят дві гривні 71 коп)</t>
  </si>
  <si>
    <t xml:space="preserve">грн. (вісімсот дві тисячі чотириста п'ятдесят гривень 00 коп.)               </t>
  </si>
  <si>
    <t xml:space="preserve">загальний фонд КПКВ 3506010  
постанова КМУ від 31 березня 2021 року № 272 «Про внесення зміни до переліку товарів, робіт і послуг, необхідних для здійснення заходів, спрямованих на запобігання виникненню та поширенню, локалізацію та ліквідацію спалахів, епідемій та пандемій гострої респіраторної хвороби COVID-19, спричиненої коронавірусом SARS-CoV-2, на території України» - бюджетним організаціям, які не встигли обрати електропостачальника, надано право обрання постачальника після 1 квітня поточного року, на безтендерній основі, шляхом укладання договорів на постачання електроенергії </t>
  </si>
  <si>
    <t xml:space="preserve">РІЧНИЙ ПЛАН ЗАКУПІВЕЛЬ </t>
  </si>
  <si>
    <t xml:space="preserve">грн. (чотириста тринадцять чотири тисячі триста дві гривні 73 коп.)                            </t>
  </si>
  <si>
    <t xml:space="preserve">грн. (шістдесят дві тисячі сто дев'яносто сім гривень 27 коп.)                             </t>
  </si>
  <si>
    <t xml:space="preserve">грн. (сім мільйонів чотириста двадцять три тисячі триста  гривень 00 коп.)                             </t>
  </si>
  <si>
    <t xml:space="preserve">грн. (сто сімдесят три тисячі дев'яносто дев'ять гривень 18 коп.)                          </t>
  </si>
  <si>
    <t>Реконструкція існуючих та будівництво нових об'єктів інфраструктури пункту пропуску "Ужгород" ІІ черга (пасажирський напрямок)</t>
  </si>
  <si>
    <t>Реконструкція автомобільного пункту пропуску "Красноїльськ"</t>
  </si>
  <si>
    <t>загальний фонд КПКВ 3506010  (довідка про зміни до кошторису на 2021 рік від 24.05.2021 № 67)</t>
  </si>
  <si>
    <t>Всього за КЕКВ 3142 "Реконструкція та реставрація інших об'єктів"</t>
  </si>
  <si>
    <t>Код ДК 021:2015 45200000-9 Роботи, пов’язані з об’єктами завершеного чи незавершеного будівництва та об’єктів цивільного будівництва</t>
  </si>
  <si>
    <t>( 45200000-9  Роботи, пов’язані з об’єктами завершеного чи незавершеного будівництва та об’єктів цивільного будівництва)</t>
  </si>
  <si>
    <t>Код ДК 021:2015 71520000-9  Послуги з нагляду за виконанням будівельних робіт</t>
  </si>
  <si>
    <t>(71520000-9  Послуги з нагляду за виконанням будівельних робіт)</t>
  </si>
  <si>
    <t>грн. (один мільйон триста сорок тисяч п'ятсот сімдесят гривень 00 коп.</t>
  </si>
  <si>
    <t>грн (тридцять вісім тисяч п'ясот  дев'яносто чотири гривні 30 коп)</t>
  </si>
  <si>
    <t>гривень (чотириста вісімдесят дев'ять тисяч   п'ятсот гривень 00 коп)</t>
  </si>
  <si>
    <t xml:space="preserve">грн.(сто п'ятдесят п'ять тисяч вісімсот вісімдесят  гривень 00 коп.)                           </t>
  </si>
  <si>
    <t xml:space="preserve">грн.( двісті вісімдесят одна тисяча чотириста гривень 00 коп.)                            </t>
  </si>
  <si>
    <t xml:space="preserve">Очікувана вартість  на 2021-2022 р.р.  (сто сім мільйонів чотириста девяносто сім тисяч чотириста вісімдесят дві гривні 00 коп.) в т.ч. вартість  на 2021 рік  становить 88 674 800,00 грн.  вісімдесят вісім мільйонів шістсот сімдесят чотири тисячі вісімсот гривень 00 коп.)  </t>
  </si>
  <si>
    <t>Очікувана вартість  на 2021-2022 р.р. (два мільйона двісті двадцять сім тисяч двісті вісім гривень 00 коп.) в т.ч. на 2021 рік - 1 620 998,00 грн. (один мільйон шістсот двадцять тисяч дев'ятсот дев'яносто вісім гривень 00 коп.)</t>
  </si>
  <si>
    <t>Очікувана вартість  на 2021-2022 р.р. (сто шістдесят два мільйона вісімсот тридцять три тисячі дев'ятсот п'ятдесят одна гривня 00 коп.) в т.ч. на 2021 рік - 118 998 189,00 грн. (сто вісімнадцять мільйонів дев'ятсот дев'яносто вісім тисяч сто вісімдесят дев'ять  гривень 00 коп.)</t>
  </si>
  <si>
    <t>Очікувана вартість  на 2021-2022 р.р. (два мільйона шістдесят дев'ять тисяч сімсот п'ятдесят шість гривень 00 коп.) в т.ч. на 2021 рік - 1 800 000,00 грн. (один мільйон вісімсот тисяч гривень 00 коп.)</t>
  </si>
  <si>
    <t xml:space="preserve">Придбання бланків сертифікатів з перевезення (походження) товару EUR.1 та EUR-MED, Спеціалізовані бланки для листування іноземними мовами (ДК 021:2015 - 22820000-4 Бланки) </t>
  </si>
  <si>
    <t xml:space="preserve">грн. (п'ятсот двадцять тисяч  гривень 00 коп.)                            </t>
  </si>
  <si>
    <t>Код за ДК 021:2015 - 301900007 - Офісне устаткування та приладдя різне) (лот 1: код за ДК 021:2015 - 30197630-1 - Папір для друку; лот 2: код за ДК 021:2015 - 30199230-1 – Конверти)</t>
  </si>
  <si>
    <t xml:space="preserve">грн. (двісті десять  тисяч вісімсот  гривень 00 коп.)                            </t>
  </si>
  <si>
    <t>Код ДК 021:2015 34110000-1 Легкові автомобілі</t>
  </si>
  <si>
    <t>гривень (дев'ятсот тисяч гривень 00 копійок)</t>
  </si>
  <si>
    <t>(34111100-9 Легкові автомобілі типу «універсал»)</t>
  </si>
  <si>
    <t>Технічний нагляд за проектом  Реконструкція автомобільного пункту пропуску "Красноїльськ"</t>
  </si>
  <si>
    <t>Технічний нагляд за проектом  Реконструкція автомобільного пункту пропуску "Ужгород" ІІ черга (пасажирський напрямок)</t>
  </si>
  <si>
    <t>Легковий автомобіль «Skoda Kodiaq Ambition 2,0 TDI/110kW 7 DSG 4x4 (або еквівалент*)»</t>
  </si>
  <si>
    <t xml:space="preserve">гривень (сто тридцять мільйонів  гривень 00 коп.)                                                                  </t>
  </si>
  <si>
    <t xml:space="preserve">грн. (тридцять шість  мільйонів дев'ятсот сорок сім тисяч чотириста гривень 00 коп.)                                                               </t>
  </si>
  <si>
    <t>очікувана вартість на 2021-2022 р.р.  (один мільйон триста шістдесят  тисяч шістсот вісімдесят три гривні 00 коп.), в т.ч. очікувана вартість на 2021 рік 679 616,00 грн. (шістост сімдесят дев'ять тисяч шістсот шіснадцять грн. 00 коп.)</t>
  </si>
  <si>
    <t xml:space="preserve">Технічний нагляд за проектом «Реконструкція автомобільного пункту пропуску  «Дяківці» Чернівецької області»  (коригування) за адресою: Чернівецька область, Герцаївський район, село Тернавка, урочище «Таможня»  </t>
  </si>
  <si>
    <t xml:space="preserve">«Реконструкція автомобільного пункту пропуску  «Дяківці» Чернівецької області»  (коригування) за адресою: Чернівецька область, Герцаївський район, село Тернавка, урочище «Таможня»  </t>
  </si>
  <si>
    <t>очікувана вартість на 2021-2022 р.р.  (дев'яносто сім мільйонів п'ятсот сімдесят п'ять  тисяч сімсот двадцять сім гривень 00 коп.), в т.ч. очікувана вартість на 2021 рік 48 735 862,00 грн. (сорок вісім мільйонів  сімсот тридцять п'ять тисяч вісімсот шістдесят дві грн. 00 коп.)</t>
  </si>
  <si>
    <t>Рентгенологічне та радіологічне обладнання немедичного призначення – за кодом ДК 021:2015 – 38580000-4 (Скануючі системи стаціонарного типу для огляду легкового автотранспорту)</t>
  </si>
  <si>
    <t>Код ДК 021:2015 71240000-2 Архітектурні, інженерні та планувальні послуги</t>
  </si>
  <si>
    <t>(71240000-2 Архітектурні, інженерні та планувальні послуги)</t>
  </si>
  <si>
    <t>очікувана вартість на 2021-2022 р.р.  (сто дев"яносто вісім тисяч дев"ятсот двадцять одна  грн. 45 коп.), в т.ч. очікувана вартість на 2021 рік 139 245,02 грн. (сто тридцять дев"ять тисяч двісті сорок п"ять грн. грн. 02 коп.)</t>
  </si>
  <si>
    <t>Здійснення авторського нагляду за виконанням будівельних робіт під час будівництва об’єкта «Реконструкція автомобільного пункту пропуску «Красноїльськ» Чернівецької області» (коригування)»</t>
  </si>
  <si>
    <t xml:space="preserve">Придбання бланків сертифікатів з перевезення (походження) товару EUR.1 та EUR-MED (ДК 021:2015 - 22820000-4 Бланки) </t>
  </si>
  <si>
    <t xml:space="preserve">грн. (один мільойон двадцять тисяч  гривень 00 коп.)                            </t>
  </si>
  <si>
    <t>Послуги з інженерного проектування за кодом ДК 021:2015 – 71320000-7 («Розробка проектно-кошторисної документації зовнішнього електропостачання по об’єкту: «Реконструкція міжнародного пункту пропуску для автомобільного сполучення «Шегині» на українсько-польському кордоні», Львівська область, Яворівський район, с. Шегині,   вул. Дружби, 201»)</t>
  </si>
  <si>
    <t>вересень</t>
  </si>
  <si>
    <t>Послуги провайдерів – за кодом ДК 021:2015 – 72410000-7 (послуги захищеного доступу до мережі Інтернет за адресою: м. Київ, вул. Саксаганського, 66)</t>
  </si>
  <si>
    <t>Код за ДК 021:2015 - 301900007 - Офісне устаткування та приладдя різне</t>
  </si>
  <si>
    <t xml:space="preserve">грн. (шістсот сімдесят п'ять тисяч триста дев'ять  гривень 70 коп.)                            </t>
  </si>
  <si>
    <t xml:space="preserve">Послуги з технічного обслуговування ліфтів за кодом ДК 021:2015-  50750000-7 </t>
  </si>
  <si>
    <t xml:space="preserve">ДК 021:2015 50750000-7 Послуги з технічного обслуговування ліфтів </t>
  </si>
  <si>
    <t>гривень (сімнадцять тисяч дев'ятсот вісімдесят сім грн. 71 коп.)</t>
  </si>
  <si>
    <t>ПрАТ "ДТЕК КИЇВСЬКІ РЕГІОНАЛЬНІ ЕЛЕКТРОМЕРЕЖІ"</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</si>
  <si>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11-Гм. Київ, вул.Дегтярівська, 11-А,вул.Саксаганського, 66, Київська обл., Вишгородський р-н. с.Лютіж, Урочище Туровча 1: ДК 021: 2015 09310000-5 Електрична енергія)</t>
  </si>
  <si>
    <t>Розподіл електричної енергії за адресою: Київська обл., Вишгородський р-н. с.Лютіж, Урочище Туровча 1 (ДК 021: 2015 65310000-9  Розподіл електричної енергії) (Розподіл електричної енергії за адресою Київська обл., Вишгородський р-н. с.Лютіж, Урочище Туровча 1)</t>
  </si>
  <si>
    <t>(довідка про зміни до кошторису на 2021 рік від 23.09.2021 № 147)</t>
  </si>
  <si>
    <t>гривень (триста п'ятдесят одна тисяча вісімсот тридцять дві грн. 33 коп.)</t>
  </si>
  <si>
    <t>Розподіл (передача) електричної енергії за адресою: м. Київ, вул. Дегтярівська, 11г (ДК 021: 2015 65310000-9  Розподіл електричної енергії) (Розподіл електричної енергії за адресою м. Київ, вул. Дегтярівська, 11г)</t>
  </si>
  <si>
    <t>Розподіл (передача) електричної енергії за адресою: м. Київ, вул. Дегтярівська, 11а (ДК 021: 2015 65310000-9  Розподіл електричної енергії) (Розподіл електричної енергії за адресою м. Київ, вул. Дегтярівська, 11а)</t>
  </si>
  <si>
    <t>гривень  (двадцять чотири тисячі одна грн. 69 коп.)</t>
  </si>
  <si>
    <t>гривень (триста сімдесят чотири тисячі тридцять чотири грн. 49 коп.)</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</si>
  <si>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</si>
  <si>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Капітальний ремонт асфальтобетонного покриття проїжджої частини міжнародного автомобільного пункту пропуску «Ягодин» с. Старовойтове, Любомльський район, Волинської області</t>
  </si>
  <si>
    <t xml:space="preserve">грн. (вісімдесят три мільйони сто сімдесят п'ять тисяч триста гривень 00 коп.)               </t>
  </si>
  <si>
    <t>ДК 021:2015 – 71320000-7                      Послуги з інженерного проектування 
(71320000-7 Послуги з інженерного проектування )</t>
  </si>
  <si>
    <t>Постачання електричної енергії за адресами:м. Київ, вул. Дегтярівська, 11 Г, м. Київ, вул. Дегтярівська, 11 А, вул. Саксаганського, 66 та Київська обл., Вишгородський район, с. Лютіж, урочище Туровча, 1</t>
  </si>
  <si>
    <t xml:space="preserve">Код  ДК 021: 2015 09310000-5 Електрична енергія  
(09310000-5 Електрична енергія)   </t>
  </si>
  <si>
    <t xml:space="preserve">Закупівля через Централізовану закупівельну організацію </t>
  </si>
  <si>
    <t>грн. (п'ять мільйонів чотириста вісімдесят шість тисяч дев'ятсот п'ятдесят шість гривень 80 копійок)</t>
  </si>
  <si>
    <t>загальний фонд КПКВ 3506010 (під очікувану вартість на 2022 рік)</t>
  </si>
  <si>
    <t xml:space="preserve">грн. (вісімдесят  тисяч гривень 00 коп.)                            </t>
  </si>
  <si>
    <t>грн. (сто дев'яносто шість тисяч чотириста тридцять гривень 00 копійок)</t>
  </si>
  <si>
    <t>грн. (сто вісімдесят три тисячі дев'ятсот тридцять три грн. 36 коп.)</t>
  </si>
  <si>
    <t xml:space="preserve">Утилізація сміття та поводження зі сміттям – за кодом ДК 021:2015 – 90510000-5 (Послуги з утилізації комп’ютерного, серверного та активного мережевого обладнання) </t>
  </si>
  <si>
    <t>Авторський нагляд за проектом "Реконструкція існуючих та будівництво нових об'єктів інфраструктури пункту пропуску "Ужгород" ІІ черга (пасажирський напрямок) та влаштування стику доріг (ув'язка) пункту пропуску "Ужгород" зі словацької сторони (Коригування)", за адресою:Закарпатська область, м. Ужгород, вул. Собранецька, 224"</t>
  </si>
  <si>
    <t>(71240000-2  Архітектурні, інженерні та планувальні послуги)</t>
  </si>
  <si>
    <t>гривень (двадцять вісім тисяч грн. 00 коп.)</t>
  </si>
  <si>
    <r>
      <t xml:space="preserve">                     на 2021 рік</t>
    </r>
    <r>
      <rPr>
        <sz val="9"/>
        <color indexed="8"/>
        <rFont val="Times New Roman"/>
        <family val="1"/>
        <charset val="204"/>
      </rPr>
      <t xml:space="preserve">   </t>
    </r>
  </si>
  <si>
    <r>
      <t>Код ДК 021: 2015 09320000-8</t>
    </r>
    <r>
      <rPr>
        <sz val="9"/>
        <color indexed="8"/>
        <rFont val="Times New Roman"/>
        <family val="1"/>
        <charset val="204"/>
      </rPr>
      <t xml:space="preserve"> Пара, гаряча вода та пов'язана продукція     (09320000-8 Пара, гаряча вода та пов'язана продукція)</t>
    </r>
  </si>
  <si>
    <r>
      <t xml:space="preserve">Послуги з </t>
    </r>
    <r>
      <rPr>
        <b/>
        <sz val="9"/>
        <color indexed="8"/>
        <rFont val="Times New Roman"/>
        <family val="1"/>
        <charset val="204"/>
      </rPr>
      <t xml:space="preserve">водопостачанням </t>
    </r>
    <r>
      <rPr>
        <sz val="9"/>
        <color indexed="8"/>
        <rFont val="Times New Roman"/>
        <family val="1"/>
        <charset val="204"/>
      </rPr>
      <t xml:space="preserve">(за адресами м. Київ, вул.Дегтярівська, 11-Г; вул Дегтярівська 11А; вул.Саксаганського,66) (Послуги з водопостачанням (за адресами: м. Київ, вул.Дегтярівська, 11-Г; вул Дегтярівська 11А; вул.Саксаганського,66): ДК 021: 2015 65110000-7 Розподіл води) </t>
    </r>
  </si>
  <si>
    <r>
      <t xml:space="preserve">Код  ДК 021: 2015 65110000-7                         </t>
    </r>
    <r>
      <rPr>
        <sz val="9"/>
        <color indexed="8"/>
        <rFont val="Times New Roman"/>
        <family val="1"/>
        <charset val="204"/>
      </rPr>
      <t>Розподіл води</t>
    </r>
  </si>
  <si>
    <r>
      <t>Послуги з</t>
    </r>
    <r>
      <rPr>
        <b/>
        <sz val="9"/>
        <color indexed="8"/>
        <rFont val="Times New Roman"/>
        <family val="1"/>
        <charset val="204"/>
      </rPr>
      <t xml:space="preserve"> водовідведення</t>
    </r>
    <r>
      <rPr>
        <sz val="9"/>
        <color indexed="8"/>
        <rFont val="Times New Roman"/>
        <family val="1"/>
        <charset val="204"/>
      </rPr>
      <t xml:space="preserve">  (за адресами м. Київ, вул.Дегтярівська, 11-Г; вул Дегтярівська 11А; вул.Саксаганського,66) (Послуги з водовідведення  (за адресами м. Київ, вул.Дегтярівська, 11-Г; вул Дегтярівська 11А; вул.Саксаганського,66): ДК 021: 2015 90430000-0 Послуги з відведення стічних вод) </t>
    </r>
  </si>
  <si>
    <r>
      <t xml:space="preserve">Код  ДК 021: 2015 90430000-0                         </t>
    </r>
    <r>
      <rPr>
        <sz val="9"/>
        <color indexed="8"/>
        <rFont val="Times New Roman"/>
        <family val="1"/>
        <charset val="204"/>
      </rPr>
      <t>Послуги з відведення стічних вод</t>
    </r>
  </si>
  <si>
    <r>
      <t>Послуги з</t>
    </r>
    <r>
      <rPr>
        <b/>
        <sz val="9"/>
        <color indexed="8"/>
        <rFont val="Times New Roman"/>
        <family val="1"/>
        <charset val="204"/>
      </rPr>
      <t xml:space="preserve"> водопостачання</t>
    </r>
    <r>
      <rPr>
        <sz val="9"/>
        <color indexed="8"/>
        <rFont val="Times New Roman"/>
        <family val="1"/>
        <charset val="204"/>
      </rPr>
      <t xml:space="preserve">  (за адресами м. Київ, вул.Дегтярівська, 11-Г; вул Дегтярівська 11А; вул.Саксаганського,66) (Послуги з водовідведення  (за адресами м. Київ, вул.Дегтярівська, 11-Г; вул Дегтярівська 11А; вул.Саксаганського,66): ДК 021: 2015 90430000-0 Послуги з відведення стічних вод) </t>
    </r>
  </si>
  <si>
    <r>
      <t xml:space="preserve">Код  ДК 021: 2015 65110000-7                        </t>
    </r>
    <r>
      <rPr>
        <sz val="9"/>
        <color indexed="8"/>
        <rFont val="Times New Roman"/>
        <family val="1"/>
        <charset val="204"/>
      </rPr>
      <t xml:space="preserve"> Розподіл води</t>
    </r>
  </si>
  <si>
    <r>
      <t xml:space="preserve">загальний фонд КПКВ 3506010 </t>
    </r>
    <r>
      <rPr>
        <b/>
        <sz val="9"/>
        <color indexed="8"/>
        <rFont val="Times New Roman"/>
        <family val="1"/>
        <charset val="204"/>
      </rPr>
      <t>(20 %- додаткова угода анулюється  у зв'язку з</t>
    </r>
    <r>
      <rPr>
        <sz val="9"/>
        <color indexed="8"/>
        <rFont val="Times New Roman"/>
        <family val="1"/>
        <charset val="204"/>
      </rPr>
      <t xml:space="preserve"> </t>
    </r>
    <r>
      <rPr>
        <b/>
        <sz val="9"/>
        <color indexed="8"/>
        <rFont val="Times New Roman"/>
        <family val="1"/>
        <charset val="204"/>
      </rPr>
      <t>проведенням переговорної процедури )</t>
    </r>
  </si>
  <si>
    <r>
      <t xml:space="preserve">Послуги з </t>
    </r>
    <r>
      <rPr>
        <b/>
        <sz val="9"/>
        <color indexed="8"/>
        <rFont val="Times New Roman"/>
        <family val="1"/>
        <charset val="204"/>
      </rPr>
      <t>водовідведення</t>
    </r>
    <r>
      <rPr>
        <sz val="9"/>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t>
    </r>
  </si>
  <si>
    <r>
      <t>загальний фонд КПКВ 3506010</t>
    </r>
    <r>
      <rPr>
        <b/>
        <sz val="9"/>
        <color indexed="8"/>
        <rFont val="Times New Roman"/>
        <family val="1"/>
        <charset val="204"/>
      </rPr>
      <t xml:space="preserve"> (20 %- додаткова угода анулюється у зв'язку з проведенням переговорної процедури )</t>
    </r>
  </si>
  <si>
    <r>
      <t>Код  ДК 021: 2015 09310000-5</t>
    </r>
    <r>
      <rPr>
        <sz val="9"/>
        <color indexed="8"/>
        <rFont val="Times New Roman"/>
        <family val="1"/>
        <charset val="204"/>
      </rPr>
      <t xml:space="preserve"> Електрична енергія   (09310000-5 Електрична енергія)   </t>
    </r>
  </si>
  <si>
    <r>
      <t xml:space="preserve">загальний фонд КПКВ 3506010  </t>
    </r>
    <r>
      <rPr>
        <b/>
        <sz val="9"/>
        <color indexed="8"/>
        <rFont val="Times New Roman"/>
        <family val="1"/>
        <charset val="204"/>
      </rPr>
      <t>Закупівля через ЦЗО</t>
    </r>
  </si>
  <si>
    <r>
      <t>Код  ДК 021: 2015 09310000-5</t>
    </r>
    <r>
      <rPr>
        <sz val="9"/>
        <color indexed="8"/>
        <rFont val="Times New Roman"/>
        <family val="1"/>
        <charset val="204"/>
      </rPr>
      <t xml:space="preserve"> Електрична енергія   (09310000-5 Електрична енергія)</t>
    </r>
  </si>
  <si>
    <r>
      <t xml:space="preserve">Код  ДК 021: 2015 65310000-9 </t>
    </r>
    <r>
      <rPr>
        <sz val="9"/>
        <color indexed="8"/>
        <rFont val="Times New Roman"/>
        <family val="1"/>
        <charset val="204"/>
      </rPr>
      <t>Розподіл електричної енергії</t>
    </r>
  </si>
  <si>
    <r>
      <t>Код   ДК 021: 2015 65310000-9</t>
    </r>
    <r>
      <rPr>
        <sz val="9"/>
        <color indexed="8"/>
        <rFont val="Times New Roman"/>
        <family val="1"/>
        <charset val="204"/>
      </rPr>
      <t xml:space="preserve">  Розподіл електричної енергії   </t>
    </r>
  </si>
  <si>
    <r>
      <t xml:space="preserve">Код  ДК 021: 2015 09120000-6 </t>
    </r>
    <r>
      <rPr>
        <sz val="9"/>
        <color indexed="8"/>
        <rFont val="Times New Roman"/>
        <family val="1"/>
        <charset val="204"/>
      </rPr>
      <t>Газове паливо(09120000-6 Газове паливо)</t>
    </r>
  </si>
  <si>
    <r>
      <t>Код ДК 021:2015   90510000-5 -</t>
    </r>
    <r>
      <rPr>
        <sz val="9"/>
        <color indexed="8"/>
        <rFont val="Times New Roman"/>
        <family val="1"/>
        <charset val="204"/>
      </rPr>
      <t>Утилізація/видалення сміття та поводження зі сміттям</t>
    </r>
  </si>
  <si>
    <r>
      <t xml:space="preserve">загальний фонд КПКВ 3506010 </t>
    </r>
    <r>
      <rPr>
        <b/>
        <sz val="9"/>
        <color indexed="8"/>
        <rFont val="Times New Roman"/>
        <family val="1"/>
        <charset val="204"/>
      </rPr>
      <t>(20% попереднього договору)(додаткова угода)</t>
    </r>
  </si>
  <si>
    <r>
      <t>Код 021: 2015 22820000-4</t>
    </r>
    <r>
      <rPr>
        <sz val="9"/>
        <color indexed="8"/>
        <rFont val="Times New Roman"/>
        <family val="1"/>
        <charset val="204"/>
      </rPr>
      <t xml:space="preserve"> Бланки (22820000-4 Бланки)</t>
    </r>
  </si>
  <si>
    <r>
      <t>загальний фонд КПКВ 3506010</t>
    </r>
    <r>
      <rPr>
        <sz val="9"/>
        <color rgb="FFFF0000"/>
        <rFont val="Times New Roman"/>
        <family val="1"/>
        <charset val="204"/>
      </rPr>
      <t xml:space="preserve"> </t>
    </r>
  </si>
  <si>
    <r>
      <t xml:space="preserve">Код 021: 2015 </t>
    </r>
    <r>
      <rPr>
        <sz val="9"/>
        <color indexed="8"/>
        <rFont val="Times New Roman"/>
        <family val="1"/>
        <charset val="204"/>
      </rPr>
      <t>30190000-7 Офісне устаткування та приладдя різне
(30199230-1 - Конверти; 30197630-1 - Папір для друку)</t>
    </r>
  </si>
  <si>
    <r>
      <t>загальний фонд КПКВ 3506010</t>
    </r>
    <r>
      <rPr>
        <sz val="9"/>
        <color rgb="FFFF0000"/>
        <rFont val="Times New Roman"/>
        <family val="1"/>
        <charset val="204"/>
      </rPr>
      <t xml:space="preserve"> </t>
    </r>
    <r>
      <rPr>
        <b/>
        <sz val="9"/>
        <rFont val="Times New Roman"/>
        <family val="1"/>
        <charset val="204"/>
      </rPr>
      <t>Закупівля через ЦЗО</t>
    </r>
  </si>
  <si>
    <r>
      <t xml:space="preserve">Код 021: 2015 </t>
    </r>
    <r>
      <rPr>
        <sz val="9"/>
        <color indexed="8"/>
        <rFont val="Times New Roman"/>
        <family val="1"/>
        <charset val="204"/>
      </rPr>
      <t xml:space="preserve">30190000-7 Офісне устаткування та приладдя різне
</t>
    </r>
  </si>
  <si>
    <r>
      <t>загальний фонд КПКВ 3506010</t>
    </r>
    <r>
      <rPr>
        <sz val="9"/>
        <color rgb="FFFF0000"/>
        <rFont val="Times New Roman"/>
        <family val="1"/>
        <charset val="204"/>
      </rPr>
      <t xml:space="preserve"> 
(довідка про зміни до кошторису на 2021 рік від 16.04.2021 № 48)</t>
    </r>
  </si>
  <si>
    <r>
      <t>Код ДК 021:2015   72260000-5 -</t>
    </r>
    <r>
      <rPr>
        <sz val="9"/>
        <color indexed="8"/>
        <rFont val="Times New Roman"/>
        <family val="1"/>
        <charset val="204"/>
      </rPr>
      <t xml:space="preserve">Послуги, пов'язані з програмним забезпенням </t>
    </r>
  </si>
  <si>
    <r>
      <t>Код ДК 021:2015   48760000-3 -</t>
    </r>
    <r>
      <rPr>
        <sz val="9"/>
        <color indexed="8"/>
        <rFont val="Times New Roman"/>
        <family val="1"/>
        <charset val="204"/>
      </rPr>
      <t>Пакети програмного забезпечення для захисту від вірусів</t>
    </r>
  </si>
  <si>
    <r>
      <t>Код ДК 021:2015   72260000-5 -</t>
    </r>
    <r>
      <rPr>
        <sz val="9"/>
        <color indexed="8"/>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</si>
  <si>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9"/>
        <color indexed="8"/>
        <rFont val="Times New Roman"/>
        <family val="1"/>
        <charset val="204"/>
      </rPr>
      <t xml:space="preserve"> (20%- додаткова угода)      </t>
    </r>
  </si>
  <si>
    <r>
      <t>Код ДК 021:2015   48440000-4 -</t>
    </r>
    <r>
      <rPr>
        <sz val="9"/>
        <color indexed="8"/>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</si>
  <si>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9"/>
        <color indexed="8"/>
        <rFont val="Times New Roman"/>
        <family val="1"/>
        <charset val="204"/>
      </rPr>
      <t>Послуги з управління нерухомістю, надавані на платній основі чи на договірних засадах(70330000 -3 Послуги з управління нерухомістю, надавані на платній основі чи на договірних засадах)</t>
    </r>
  </si>
  <si>
    <r>
      <t xml:space="preserve">Код ДК 021:2015  </t>
    </r>
    <r>
      <rPr>
        <sz val="9"/>
        <color indexed="8"/>
        <rFont val="Times New Roman"/>
        <family val="1"/>
        <charset val="204"/>
      </rPr>
      <t>70330000 -3 Послуги з управління нерухомістю, надавані на платній основі чи на договірних засадах(70330000 -3 Послуги з управління нерухомістю, надавані на платній основі чи на договірних засадах)</t>
    </r>
  </si>
  <si>
    <r>
      <t>загальний фонд КПКВ 3506010    (</t>
    </r>
    <r>
      <rPr>
        <b/>
        <sz val="9"/>
        <color indexed="8"/>
        <rFont val="Times New Roman"/>
        <family val="1"/>
        <charset val="204"/>
      </rPr>
      <t xml:space="preserve">20% з договору за минулий рік)      </t>
    </r>
  </si>
  <si>
    <r>
      <t>Код ДК 021:2015   63110000-3 -</t>
    </r>
    <r>
      <rPr>
        <sz val="9"/>
        <color indexed="8"/>
        <rFont val="Times New Roman"/>
        <family val="1"/>
        <charset val="204"/>
      </rPr>
      <t xml:space="preserve">Послуги з обробки вантажів </t>
    </r>
  </si>
  <si>
    <r>
      <t xml:space="preserve">Код ДК 021:2015   72310000-1 - </t>
    </r>
    <r>
      <rPr>
        <sz val="9"/>
        <rFont val="Times New Roman"/>
        <family val="1"/>
        <charset val="204"/>
      </rPr>
      <t>Послуги з обробки даних</t>
    </r>
  </si>
  <si>
    <r>
      <t xml:space="preserve">Код ДК 021:2015   72310000-1 - </t>
    </r>
    <r>
      <rPr>
        <sz val="9"/>
        <color indexed="8"/>
        <rFont val="Times New Roman"/>
        <family val="1"/>
        <charset val="204"/>
      </rPr>
      <t>Послуги з обробки даних</t>
    </r>
  </si>
  <si>
    <r>
      <t>загальний фонд КПКВ 3506010</t>
    </r>
    <r>
      <rPr>
        <b/>
        <sz val="9"/>
        <color indexed="8"/>
        <rFont val="Times New Roman"/>
        <family val="1"/>
        <charset val="204"/>
      </rPr>
      <t xml:space="preserve"> (20% додаткова угода)</t>
    </r>
  </si>
  <si>
    <r>
      <t>Код ДК 021:2015   64110000-0 -</t>
    </r>
    <r>
      <rPr>
        <sz val="9"/>
        <color indexed="8"/>
        <rFont val="Times New Roman"/>
        <family val="1"/>
        <charset val="204"/>
      </rPr>
      <t>Поштові послуги</t>
    </r>
  </si>
  <si>
    <r>
      <t>Код ДК 021:2015   48510000-6 -</t>
    </r>
    <r>
      <rPr>
        <sz val="9"/>
        <color indexed="8"/>
        <rFont val="Times New Roman"/>
        <family val="1"/>
        <charset val="204"/>
      </rPr>
      <t>Пакети комунікаційного програмного забезпечення</t>
    </r>
  </si>
  <si>
    <r>
      <t>Код ДК 021:2015   64110000-0 -</t>
    </r>
    <r>
      <rPr>
        <sz val="9"/>
        <color indexed="8"/>
        <rFont val="Times New Roman"/>
        <family val="1"/>
        <charset val="204"/>
      </rPr>
      <t>Поштові послуги(64110000-0 -Поштові послуги)</t>
    </r>
  </si>
  <si>
    <r>
      <t>Код ДК 021:2015  64210000-1 -</t>
    </r>
    <r>
      <rPr>
        <sz val="9"/>
        <color indexed="8"/>
        <rFont val="Times New Roman"/>
        <family val="1"/>
        <charset val="204"/>
      </rPr>
      <t>Послуги телефонного зв'язку та передачі данних</t>
    </r>
  </si>
  <si>
    <r>
      <t>Код ДК 021:2015   64210000-1 -</t>
    </r>
    <r>
      <rPr>
        <sz val="9"/>
        <color indexed="8"/>
        <rFont val="Times New Roman"/>
        <family val="1"/>
        <charset val="204"/>
      </rPr>
      <t>Послуги телефонного зв'язку та передачі даних</t>
    </r>
  </si>
  <si>
    <r>
      <t>Код ДК 021:2015   72410000-7 -</t>
    </r>
    <r>
      <rPr>
        <sz val="9"/>
        <color indexed="8"/>
        <rFont val="Times New Roman"/>
        <family val="1"/>
        <charset val="204"/>
      </rPr>
      <t>Послуги провайдерів(72410000-7 -Послуги провайдерів)</t>
    </r>
  </si>
  <si>
    <r>
      <t>Лот -1 Надання послуг захищеного доступу до мережі Інтернет</t>
    </r>
    <r>
      <rPr>
        <b/>
        <sz val="9"/>
        <color indexed="8"/>
        <rFont val="Times New Roman"/>
        <family val="1"/>
        <charset val="204"/>
      </rPr>
      <t xml:space="preserve"> (основний канал) </t>
    </r>
    <r>
      <rPr>
        <sz val="9"/>
        <color indexed="8"/>
        <rFont val="Times New Roman"/>
        <family val="1"/>
        <charset val="204"/>
      </rPr>
      <t>(ДК 021:2015  72410000-7 -Послуги провайдерів) (Надання послуг захищеного доступу до мережі Інтернет (основний канал): ДК 021:2015  72410000-7 -Послуги провайдерів)                                                          Лот-2 Надання послуг захищеного доступу до мережі Інтернет</t>
    </r>
    <r>
      <rPr>
        <b/>
        <sz val="9"/>
        <color indexed="8"/>
        <rFont val="Times New Roman"/>
        <family val="1"/>
        <charset val="204"/>
      </rPr>
      <t xml:space="preserve"> (резервний канал)</t>
    </r>
    <r>
      <rPr>
        <sz val="9"/>
        <color indexed="8"/>
        <rFont val="Times New Roman"/>
        <family val="1"/>
        <charset val="204"/>
      </rPr>
      <t xml:space="preserve"> (ДК 021:2015  72410000-7 -Послуги провайдерів) (Надання послуг захищеного доступу до мережі Інтернет (резервний канал): ДК 021:2015  72410000-7 -Послуги провайдерів)</t>
    </r>
  </si>
  <si>
    <r>
      <t>Код ДК 021:2015  72410000-7 -</t>
    </r>
    <r>
      <rPr>
        <sz val="9"/>
        <color indexed="8"/>
        <rFont val="Times New Roman"/>
        <family val="1"/>
        <charset val="204"/>
      </rPr>
      <t>Послуги провайдерів(72410000-7 -Послуги провайдерів)</t>
    </r>
  </si>
  <si>
    <r>
      <t xml:space="preserve">загальний фонд КПКВ 3506010 </t>
    </r>
    <r>
      <rPr>
        <b/>
        <sz val="9"/>
        <color indexed="8"/>
        <rFont val="Times New Roman"/>
        <family val="1"/>
        <charset val="204"/>
      </rPr>
      <t>(об'єднано в одну процедуру)</t>
    </r>
  </si>
  <si>
    <r>
      <t xml:space="preserve"> ДК 021:2015 – 72410000-7 </t>
    </r>
    <r>
      <rPr>
        <sz val="9"/>
        <color indexed="8"/>
        <rFont val="Times New Roman"/>
        <family val="1"/>
        <charset val="204"/>
      </rPr>
      <t>Послуги провайдерів</t>
    </r>
  </si>
  <si>
    <r>
      <t xml:space="preserve">загальний фонд КПКВ 3506010 </t>
    </r>
    <r>
      <rPr>
        <b/>
        <sz val="9"/>
        <color indexed="8"/>
        <rFont val="Times New Roman"/>
        <family val="1"/>
        <charset val="204"/>
      </rPr>
      <t>(20% додаткова угода від основного договору)</t>
    </r>
  </si>
  <si>
    <r>
      <t>Код ДК 021:2015   72320000-4 -</t>
    </r>
    <r>
      <rPr>
        <sz val="9"/>
        <color indexed="8"/>
        <rFont val="Times New Roman"/>
        <family val="1"/>
        <charset val="204"/>
      </rPr>
      <t>Послуги, пов'язані з базами даних</t>
    </r>
  </si>
  <si>
    <r>
      <t>Код ДК 021:2015   48410000-5 -</t>
    </r>
    <r>
      <rPr>
        <sz val="9"/>
        <color indexed="8"/>
        <rFont val="Times New Roman"/>
        <family val="1"/>
        <charset val="204"/>
      </rPr>
      <t>пакети програмного забезпечення для управління інвестиціями та підготовки податкової звітності</t>
    </r>
  </si>
  <si>
    <r>
      <rPr>
        <b/>
        <sz val="9"/>
        <rFont val="Times New Roman"/>
        <family val="1"/>
        <charset val="204"/>
      </rPr>
      <t>Код ДК 021:2015   45310000-3</t>
    </r>
    <r>
      <rPr>
        <sz val="9"/>
        <rFont val="Times New Roman"/>
        <family val="1"/>
        <charset val="204"/>
      </rPr>
      <t>-"Електромонтажні роботи"</t>
    </r>
  </si>
  <si>
    <r>
      <t xml:space="preserve">Код ДК 021:2015   60170000-0 – </t>
    </r>
    <r>
      <rPr>
        <sz val="9"/>
        <color indexed="8"/>
        <rFont val="Times New Roman"/>
        <family val="1"/>
        <charset val="204"/>
      </rPr>
      <t>Прокат пасажирських транспортних засобів із водієм (автотранспортні послуги)</t>
    </r>
  </si>
  <si>
    <r>
      <t xml:space="preserve">Код ДК 021:2015   50410000-2 – </t>
    </r>
    <r>
      <rPr>
        <sz val="9"/>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</si>
  <si>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9"/>
        <color indexed="8"/>
        <rFont val="Times New Roman"/>
        <family val="1"/>
        <charset val="204"/>
      </rPr>
      <t>Послуги з письмового перекладу</t>
    </r>
  </si>
  <si>
    <r>
      <t xml:space="preserve">Код ДК 021:2015   50750000-7 – </t>
    </r>
    <r>
      <rPr>
        <sz val="9"/>
        <color indexed="8"/>
        <rFont val="Times New Roman"/>
        <family val="1"/>
        <charset val="204"/>
      </rPr>
      <t>Послуги з технічного обслуговування ліфтів</t>
    </r>
  </si>
  <si>
    <r>
      <t xml:space="preserve">Код ДК 021:2015  98310000-9– </t>
    </r>
    <r>
      <rPr>
        <sz val="9"/>
        <color indexed="8"/>
        <rFont val="Times New Roman"/>
        <family val="1"/>
        <charset val="204"/>
      </rPr>
      <t>Послуги з прання і сухого чищення</t>
    </r>
  </si>
  <si>
    <r>
      <t xml:space="preserve">Код ДК 021:2015 45310000-3 </t>
    </r>
    <r>
      <rPr>
        <sz val="9"/>
        <color indexed="8"/>
        <rFont val="Times New Roman"/>
        <family val="1"/>
        <charset val="204"/>
      </rPr>
      <t>Електромонтажні роботи</t>
    </r>
  </si>
  <si>
    <r>
      <t xml:space="preserve">Код ДК 021:2015   60140000-1 – </t>
    </r>
    <r>
      <rPr>
        <sz val="9"/>
        <color indexed="8"/>
        <rFont val="Times New Roman"/>
        <family val="1"/>
        <charset val="204"/>
      </rPr>
      <t>Нерегулярні пасажирські перевезення (Транспортні послуги)</t>
    </r>
  </si>
  <si>
    <r>
      <t xml:space="preserve">Код ДК 021:2015   60130000-8 – </t>
    </r>
    <r>
      <rPr>
        <sz val="9"/>
        <color indexed="8"/>
        <rFont val="Times New Roman"/>
        <family val="1"/>
        <charset val="204"/>
      </rPr>
      <t>Послуги спеціальних автомобільних перевезень пасажирів</t>
    </r>
  </si>
  <si>
    <r>
      <t>Код ДК 021:2015  48760000-3 -</t>
    </r>
    <r>
      <rPr>
        <sz val="9"/>
        <color indexed="8"/>
        <rFont val="Times New Roman"/>
        <family val="1"/>
        <charset val="204"/>
      </rPr>
      <t>Пакети програмного забезпечення для захисту від вірусів</t>
    </r>
  </si>
  <si>
    <r>
      <t>Код ДК 021:2015   72260000-5 -</t>
    </r>
    <r>
      <rPr>
        <sz val="9"/>
        <color indexed="8"/>
        <rFont val="Times New Roman"/>
        <family val="1"/>
        <charset val="204"/>
      </rPr>
      <t>Послуги пов'язані з програмним забезпеченням</t>
    </r>
  </si>
  <si>
    <r>
      <t>Код ДК 021:2015   50320000-4 -</t>
    </r>
    <r>
      <rPr>
        <sz val="9"/>
        <color indexed="8"/>
        <rFont val="Times New Roman"/>
        <family val="1"/>
        <charset val="204"/>
      </rPr>
      <t>Послуги з ремонту і технічного обслуговування персональних комп'ютерів</t>
    </r>
  </si>
  <si>
    <r>
      <t>Код ДК 021:2015   71320000-7 -</t>
    </r>
    <r>
      <rPr>
        <sz val="9"/>
        <color indexed="8"/>
        <rFont val="Times New Roman"/>
        <family val="1"/>
        <charset val="204"/>
      </rPr>
      <t>Послуги з інженерного проектування</t>
    </r>
  </si>
  <si>
    <r>
      <t xml:space="preserve">Код ДК 021:2015   50330000 -7 </t>
    </r>
    <r>
      <rPr>
        <sz val="9"/>
        <color indexed="8"/>
        <rFont val="Times New Roman"/>
        <family val="1"/>
        <charset val="204"/>
      </rPr>
      <t>Послуги  з  технічного обслуговування  телекомунікаційного обладнання</t>
    </r>
  </si>
  <si>
    <r>
      <t xml:space="preserve">Код ДК 021:2015   72220000-3 – </t>
    </r>
    <r>
      <rPr>
        <sz val="9"/>
        <color indexed="8"/>
        <rFont val="Times New Roman"/>
        <family val="1"/>
        <charset val="204"/>
      </rPr>
      <t>Консультаційні послуги з питань систем та з технічних питань (Інформаційно-консультативні послуги з навчання роботі з Системами).</t>
    </r>
  </si>
  <si>
    <r>
      <t>Код ДК 021:2015   64210000-1 -</t>
    </r>
    <r>
      <rPr>
        <sz val="9"/>
        <color indexed="8"/>
        <rFont val="Times New Roman"/>
        <family val="1"/>
        <charset val="204"/>
      </rPr>
      <t>Послуги телефонного зв'язку та передачі даних(64210000-1 -Послуги телефонного зв'язку та передачі даних)</t>
    </r>
  </si>
  <si>
    <r>
      <rPr>
        <b/>
        <sz val="9"/>
        <color indexed="8"/>
        <rFont val="Times New Roman"/>
        <family val="1"/>
        <charset val="204"/>
      </rPr>
      <t>Код ДК 021:2015   64210000-1</t>
    </r>
    <r>
      <rPr>
        <sz val="9"/>
        <color indexed="8"/>
        <rFont val="Times New Roman"/>
        <family val="1"/>
        <charset val="204"/>
      </rPr>
      <t xml:space="preserve"> -Послуги телефонного зв'язку та передачі даних(64210000-1 -Послуги телефонного зв'язку та передачі даних)</t>
    </r>
  </si>
  <si>
    <r>
      <t>Код ДК 021:2015 98390000-3</t>
    </r>
    <r>
      <rPr>
        <sz val="9"/>
        <color indexed="8"/>
        <rFont val="Times New Roman"/>
        <family val="1"/>
        <charset val="204"/>
      </rPr>
      <t xml:space="preserve"> Інші послуги</t>
    </r>
  </si>
  <si>
    <r>
      <t xml:space="preserve">Код ДК 021:2015 60180000 -3 </t>
    </r>
    <r>
      <rPr>
        <sz val="9"/>
        <rFont val="Times New Roman"/>
        <family val="1"/>
        <charset val="204"/>
      </rPr>
      <t>Прокат вантажних транспортних засобів із водієм для перевезення товарів</t>
    </r>
  </si>
  <si>
    <r>
      <t>Код ДК 021:2015   50310000-1 -</t>
    </r>
    <r>
      <rPr>
        <sz val="9"/>
        <color indexed="8"/>
        <rFont val="Times New Roman"/>
        <family val="1"/>
        <charset val="204"/>
      </rPr>
      <t>Технічне обслуговування і ремонт офісної техніки</t>
    </r>
  </si>
  <si>
    <r>
      <t>Код ДК 021:2015   50300000-8 -Ремонт, т</t>
    </r>
    <r>
      <rPr>
        <sz val="9"/>
        <color indexed="8"/>
        <rFont val="Times New Roman"/>
        <family val="1"/>
        <charset val="204"/>
      </rPr>
      <t>ехнічне обслуговування персональних комп'ютерів, офісного, телеконунікаційного та аудіовізуального обладнання, а також супутні послуги</t>
    </r>
  </si>
  <si>
    <r>
      <rPr>
        <b/>
        <sz val="9"/>
        <rFont val="Times New Roman"/>
        <family val="1"/>
        <charset val="204"/>
      </rPr>
      <t>Код ДК 021:2015   452600000-7</t>
    </r>
    <r>
      <rPr>
        <sz val="9"/>
        <rFont val="Times New Roman"/>
        <family val="1"/>
        <charset val="204"/>
      </rPr>
      <t xml:space="preserve"> -"Покрівельні роботи та інші спеціалізовані будівельні роботи"</t>
    </r>
  </si>
  <si>
    <r>
      <rPr>
        <b/>
        <sz val="9"/>
        <rFont val="Times New Roman"/>
        <family val="1"/>
        <charset val="204"/>
      </rPr>
      <t>Код ДК 021:2015   45230000-8</t>
    </r>
    <r>
      <rPr>
        <sz val="9"/>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t>
    </r>
  </si>
  <si>
    <r>
      <rPr>
        <b/>
        <sz val="9"/>
        <rFont val="Times New Roman"/>
        <family val="1"/>
        <charset val="204"/>
      </rPr>
      <t>Код ДК 021:2015  71630000-3</t>
    </r>
    <r>
      <rPr>
        <sz val="9"/>
        <rFont val="Times New Roman"/>
        <family val="1"/>
        <charset val="204"/>
      </rPr>
      <t>-Послуги з технічного огляду та випробувань</t>
    </r>
  </si>
  <si>
    <r>
      <rPr>
        <b/>
        <sz val="9"/>
        <rFont val="Times New Roman"/>
        <family val="1"/>
        <charset val="204"/>
      </rPr>
      <t>Код ДК 021:2015   50410000-2</t>
    </r>
    <r>
      <rPr>
        <sz val="9"/>
        <rFont val="Times New Roman"/>
        <family val="1"/>
        <charset val="204"/>
      </rPr>
      <t>-Послуги з ремонту і технічного обслуговування вимірювальних, випробувальних і контрольних приладів</t>
    </r>
  </si>
  <si>
    <r>
      <rPr>
        <b/>
        <sz val="9"/>
        <color theme="1"/>
        <rFont val="Times New Roman"/>
        <family val="1"/>
        <charset val="204"/>
      </rPr>
      <t>Код ДК 021:2015   50530000-9</t>
    </r>
    <r>
      <rPr>
        <sz val="9"/>
        <color theme="1"/>
        <rFont val="Times New Roman"/>
        <family val="1"/>
        <charset val="204"/>
      </rPr>
      <t>-Послуги з ремонту і технічного обслуговування техніки</t>
    </r>
  </si>
  <si>
    <r>
      <rPr>
        <b/>
        <sz val="9"/>
        <rFont val="Times New Roman"/>
        <family val="1"/>
        <charset val="204"/>
      </rPr>
      <t>Код ДК 021:2015   45450000-1</t>
    </r>
    <r>
      <rPr>
        <sz val="9"/>
        <rFont val="Times New Roman"/>
        <family val="1"/>
        <charset val="204"/>
      </rPr>
      <t>- Інші завершальні будівельні роботи</t>
    </r>
  </si>
  <si>
    <r>
      <rPr>
        <b/>
        <sz val="9"/>
        <rFont val="Times New Roman"/>
        <family val="1"/>
        <charset val="204"/>
      </rPr>
      <t>Код ДК 021:2015  45440000-3</t>
    </r>
    <r>
      <rPr>
        <sz val="9"/>
        <rFont val="Times New Roman"/>
        <family val="1"/>
        <charset val="204"/>
      </rPr>
      <t>-Фарбування та скління(45442000-7 Нанесення захисного покриття)</t>
    </r>
  </si>
  <si>
    <r>
      <rPr>
        <b/>
        <sz val="9"/>
        <rFont val="Times New Roman"/>
        <family val="1"/>
        <charset val="204"/>
      </rPr>
      <t>Код ДК 021:2015 – 90510000-5</t>
    </r>
    <r>
      <rPr>
        <sz val="9"/>
        <rFont val="Times New Roman"/>
        <family val="1"/>
        <charset val="204"/>
      </rPr>
      <t xml:space="preserve"> Утилізація сміття та поводження зі сміттям </t>
    </r>
  </si>
  <si>
    <r>
      <rPr>
        <b/>
        <sz val="9"/>
        <rFont val="Times New Roman"/>
        <family val="1"/>
        <charset val="204"/>
      </rPr>
      <t>Код ДК 021:2015   50730000-1</t>
    </r>
    <r>
      <rPr>
        <sz val="9"/>
        <rFont val="Times New Roman"/>
        <family val="1"/>
        <charset val="204"/>
      </rPr>
      <t>-Послуги з ремонту і технічного обслуговування охолоджувальних установок</t>
    </r>
  </si>
  <si>
    <r>
      <rPr>
        <b/>
        <sz val="9"/>
        <rFont val="Times New Roman"/>
        <family val="1"/>
        <charset val="204"/>
      </rPr>
      <t>Код ДК 021:2015   90510000-5</t>
    </r>
    <r>
      <rPr>
        <sz val="9"/>
        <rFont val="Times New Roman"/>
        <family val="1"/>
        <charset val="204"/>
      </rPr>
      <t>-Утилізація сміття та поводженння зі сміттям</t>
    </r>
  </si>
  <si>
    <r>
      <rPr>
        <b/>
        <sz val="9"/>
        <rFont val="Times New Roman"/>
        <family val="1"/>
        <charset val="204"/>
      </rPr>
      <t>Код ДК 021:2015  45260000-6</t>
    </r>
    <r>
      <rPr>
        <sz val="9"/>
        <rFont val="Times New Roman"/>
        <family val="1"/>
        <charset val="204"/>
      </rPr>
      <t>-Покрівельні роботи та інші спеціалізовані будівельні роботи</t>
    </r>
  </si>
  <si>
    <r>
      <rPr>
        <b/>
        <sz val="9"/>
        <rFont val="Times New Roman"/>
        <family val="1"/>
        <charset val="204"/>
      </rPr>
      <t>Код ДК 021:2015  79110000-8</t>
    </r>
    <r>
      <rPr>
        <sz val="9"/>
        <rFont val="Times New Roman"/>
        <family val="1"/>
        <charset val="204"/>
      </rPr>
      <t>-Послуги з юридичного консультування та юридичного представництва</t>
    </r>
  </si>
  <si>
    <r>
      <t xml:space="preserve">Код ДК 021:2015   50310000-1 - </t>
    </r>
    <r>
      <rPr>
        <sz val="9"/>
        <color indexed="8"/>
        <rFont val="Times New Roman"/>
        <family val="1"/>
        <charset val="204"/>
      </rPr>
      <t>Технічне обслуговування і ремонт офісної техніки</t>
    </r>
  </si>
  <si>
    <r>
      <t xml:space="preserve">Код ДК 021:2015   50710000-5 - </t>
    </r>
    <r>
      <rPr>
        <sz val="9"/>
        <color indexed="8"/>
        <rFont val="Times New Roman"/>
        <family val="1"/>
        <charset val="204"/>
      </rPr>
      <t>Послуги з ремонту і технічного обслуговуванння електричного і механічного устаткування будівель</t>
    </r>
  </si>
  <si>
    <r>
      <t>Код ДК 021:2015   80520000-5 -</t>
    </r>
    <r>
      <rPr>
        <sz val="9"/>
        <color indexed="8"/>
        <rFont val="Times New Roman"/>
        <family val="1"/>
        <charset val="204"/>
      </rPr>
      <t>Навчальні засоби</t>
    </r>
  </si>
  <si>
    <r>
      <t xml:space="preserve">Код ДК 021:2015  32420000-3 - </t>
    </r>
    <r>
      <rPr>
        <sz val="9"/>
        <color indexed="8"/>
        <rFont val="Times New Roman"/>
        <family val="1"/>
        <charset val="204"/>
      </rPr>
      <t>Мережеве обладнання</t>
    </r>
  </si>
  <si>
    <r>
      <t>Код ДК 021:2015  30120000-6 -</t>
    </r>
    <r>
      <rPr>
        <sz val="9"/>
        <color indexed="8"/>
        <rFont val="Times New Roman"/>
        <family val="1"/>
        <charset val="204"/>
      </rPr>
      <t>Фотокопіювальне та поліграфічне обладнання для офсетного друку</t>
    </r>
  </si>
  <si>
    <r>
      <t xml:space="preserve">Код ДК 021:2015  32550000-3 - </t>
    </r>
    <r>
      <rPr>
        <sz val="9"/>
        <color indexed="8"/>
        <rFont val="Times New Roman"/>
        <family val="1"/>
        <charset val="204"/>
      </rPr>
      <t>Телефонне обладнання</t>
    </r>
  </si>
  <si>
    <r>
      <t xml:space="preserve">Код ДК 021:2015  72250000-2 - </t>
    </r>
    <r>
      <rPr>
        <sz val="9"/>
        <color indexed="8"/>
        <rFont val="Times New Roman"/>
        <family val="1"/>
        <charset val="204"/>
      </rPr>
      <t>Послуги, пов'язані із системами та підтримкою</t>
    </r>
  </si>
  <si>
    <r>
      <t>Код ДК 021:2015  32230000-4 -</t>
    </r>
    <r>
      <rPr>
        <sz val="9"/>
        <color indexed="8"/>
        <rFont val="Times New Roman"/>
        <family val="1"/>
        <charset val="204"/>
      </rPr>
      <t>Апаратура для передавання радіосигналу з приймальним пристроєм</t>
    </r>
  </si>
  <si>
    <r>
      <t>Код ДК 021:2015  30230000-0 -</t>
    </r>
    <r>
      <rPr>
        <sz val="9"/>
        <color indexed="8"/>
        <rFont val="Times New Roman"/>
        <family val="1"/>
        <charset val="204"/>
      </rPr>
      <t>Комп'ютерне обладнання</t>
    </r>
  </si>
  <si>
    <r>
      <t>Код ДК 021:2015  32320000-2 -</t>
    </r>
    <r>
      <rPr>
        <sz val="9"/>
        <color indexed="8"/>
        <rFont val="Times New Roman"/>
        <family val="1"/>
        <charset val="204"/>
      </rPr>
      <t>Телевізійне й аудівізуальне обладнання</t>
    </r>
  </si>
  <si>
    <r>
      <t>Код ДК 021:2015  35120000-1 -</t>
    </r>
    <r>
      <rPr>
        <sz val="9"/>
        <color indexed="8"/>
        <rFont val="Times New Roman"/>
        <family val="1"/>
        <charset val="204"/>
      </rPr>
      <t xml:space="preserve">Системи та пристрої нагляду та охорони </t>
    </r>
  </si>
  <si>
    <r>
      <t>Код ДК 021:2015  39100000-3-</t>
    </r>
    <r>
      <rPr>
        <sz val="9"/>
        <rFont val="Times New Roman"/>
        <family val="1"/>
        <charset val="204"/>
      </rPr>
      <t>Меблі</t>
    </r>
  </si>
  <si>
    <r>
      <rPr>
        <b/>
        <sz val="9"/>
        <rFont val="Times New Roman"/>
        <family val="1"/>
        <charset val="204"/>
      </rPr>
      <t xml:space="preserve">Код ДК 021:2015  38580000-4 </t>
    </r>
    <r>
      <rPr>
        <sz val="9"/>
        <rFont val="Times New Roman"/>
        <family val="1"/>
        <charset val="204"/>
      </rPr>
      <t>-Рентгенологічне та радіологічне обладнання немедичного призначення</t>
    </r>
  </si>
  <si>
    <r>
      <t xml:space="preserve">загальний фонд КПКВ 3506010 
</t>
    </r>
    <r>
      <rPr>
        <sz val="9"/>
        <color rgb="FFFF0000"/>
        <rFont val="Times New Roman"/>
        <family val="1"/>
        <charset val="204"/>
      </rPr>
      <t>(довідка про зміни до кошторису на 2021 рік від 16.04.2021 № 46, довідка від 11.06.2021 №92, від 14.06.2021 № 93)</t>
    </r>
  </si>
  <si>
    <r>
      <t>Код ДК 021:2015  30210000-4 -</t>
    </r>
    <r>
      <rPr>
        <sz val="9"/>
        <color indexed="8"/>
        <rFont val="Times New Roman"/>
        <family val="1"/>
        <charset val="204"/>
      </rPr>
      <t>Машини для обробки даних (апаратна частина)</t>
    </r>
  </si>
  <si>
    <r>
      <t>Код 021: 2015 32230000-4</t>
    </r>
    <r>
      <rPr>
        <sz val="9"/>
        <color indexed="8"/>
        <rFont val="Times New Roman"/>
        <family val="1"/>
        <charset val="204"/>
      </rPr>
      <t xml:space="preserve"> Апаратура для передавання радіосигналу з приймальним пристроєм</t>
    </r>
  </si>
  <si>
    <r>
      <t>Код 021: 2015 42510000-4</t>
    </r>
    <r>
      <rPr>
        <sz val="9"/>
        <color indexed="8"/>
        <rFont val="Times New Roman"/>
        <family val="1"/>
        <charset val="204"/>
      </rPr>
      <t xml:space="preserve"> Теплообміники, конденціонери повітря, холодильне обладнання та фільтрувальні пристрої</t>
    </r>
  </si>
  <si>
    <r>
      <t>Код ДК 021:2015 31520000-7-</t>
    </r>
    <r>
      <rPr>
        <sz val="9"/>
        <color indexed="8"/>
        <rFont val="Times New Roman"/>
        <family val="1"/>
        <charset val="204"/>
      </rPr>
      <t xml:space="preserve"> Світильники та освітлювальна арматура</t>
    </r>
  </si>
  <si>
    <r>
      <t xml:space="preserve">Код ДК 021:2015  31430000-9 </t>
    </r>
    <r>
      <rPr>
        <sz val="9"/>
        <rFont val="Times New Roman"/>
        <family val="1"/>
        <charset val="204"/>
      </rPr>
      <t>Електричні акамулятори</t>
    </r>
  </si>
  <si>
    <r>
      <t>Код ДК 021:2015  30230000-0-</t>
    </r>
    <r>
      <rPr>
        <sz val="9"/>
        <color indexed="8"/>
        <rFont val="Times New Roman"/>
        <family val="1"/>
        <charset val="204"/>
      </rPr>
      <t>Комп'ютерне обладнання</t>
    </r>
  </si>
  <si>
    <r>
      <t xml:space="preserve">Код ДК 021:2015 71220000 -6 - </t>
    </r>
    <r>
      <rPr>
        <sz val="9"/>
        <color indexed="8"/>
        <rFont val="Times New Roman"/>
        <family val="1"/>
        <charset val="204"/>
      </rPr>
      <t>Послуги з архітектурного проектування ДСТУ Б.Д. 1.1- 1- 2013 "Правила визначення вартості будівництва"</t>
    </r>
  </si>
  <si>
    <r>
      <t>Код ДК 021:2015 45220000 - 5 -</t>
    </r>
    <r>
      <rPr>
        <sz val="9"/>
        <color indexed="8"/>
        <rFont val="Times New Roman"/>
        <family val="1"/>
        <charset val="204"/>
      </rPr>
      <t>Інженерні та будівельні роботи                         ДСТУ Б.Д. 1.1-1- 2013 "Правила визначення вартості будівництва"</t>
    </r>
  </si>
  <si>
    <r>
      <t>Код ДК 021:2015 45310000 - 3 -</t>
    </r>
    <r>
      <rPr>
        <sz val="9"/>
        <color indexed="8"/>
        <rFont val="Times New Roman"/>
        <family val="1"/>
        <charset val="204"/>
      </rPr>
      <t>Електромонтажні роботи ДСТУ Б.Д. 1.1-1- 2013 "Правила визначення вартості будівництва"</t>
    </r>
  </si>
  <si>
    <r>
      <t xml:space="preserve">загальний фонд КПКВ 3506010 </t>
    </r>
    <r>
      <rPr>
        <b/>
        <sz val="9"/>
        <color indexed="8"/>
        <rFont val="Times New Roman"/>
        <family val="1"/>
        <charset val="204"/>
      </rPr>
      <t xml:space="preserve">(додаткова угода №1 від 28.12.2019 ТОВ "ТДБ") </t>
    </r>
    <r>
      <rPr>
        <sz val="9"/>
        <color indexed="8"/>
        <rFont val="Times New Roman"/>
        <family val="1"/>
        <charset val="204"/>
      </rPr>
      <t>(Довідка про зміни до кошторису від23.09.2020 №82)</t>
    </r>
    <r>
      <rPr>
        <b/>
        <sz val="9"/>
        <color indexed="8"/>
        <rFont val="Times New Roman"/>
        <family val="1"/>
        <charset val="204"/>
      </rPr>
      <t xml:space="preserve">
</t>
    </r>
  </si>
  <si>
    <r>
      <t>Код ДК 021:2015 71320000 - 7 -</t>
    </r>
    <r>
      <rPr>
        <sz val="9"/>
        <color indexed="8"/>
        <rFont val="Times New Roman"/>
        <family val="1"/>
        <charset val="204"/>
      </rPr>
      <t>Послуги з інженерного проєктування ДСТУ Б.Д. 1.1- 1- 2013 "Правила визначення вартості будівництва"</t>
    </r>
  </si>
  <si>
    <r>
      <t xml:space="preserve">Код ДК 021:2015 71240000 - 2 </t>
    </r>
    <r>
      <rPr>
        <sz val="9"/>
        <color indexed="8"/>
        <rFont val="Times New Roman"/>
        <family val="1"/>
        <charset val="204"/>
      </rPr>
      <t>Архітектурні інженерні та планувальні послуги ДСТУ Б.Д. 1.1- 1- 2013 "Правила визначення вартості будівництва"</t>
    </r>
  </si>
  <si>
    <r>
      <t xml:space="preserve">Код ДК 021:2015 71520000 - 9 </t>
    </r>
    <r>
      <rPr>
        <sz val="9"/>
        <color indexed="8"/>
        <rFont val="Times New Roman"/>
        <family val="1"/>
        <charset val="204"/>
      </rPr>
      <t>Послуги з нагляду за виконанням будівельних робіт</t>
    </r>
  </si>
  <si>
    <r>
      <t xml:space="preserve">Код ДК 021:2015 71310000 - 4 </t>
    </r>
    <r>
      <rPr>
        <sz val="9"/>
        <color indexed="8"/>
        <rFont val="Times New Roman"/>
        <family val="1"/>
        <charset val="204"/>
      </rPr>
      <t>Консультаційні послуги у галузях інженерії та будівництва</t>
    </r>
  </si>
  <si>
    <r>
      <t xml:space="preserve">загальний фонд КПКВ 3506010  
</t>
    </r>
    <r>
      <rPr>
        <sz val="9"/>
        <color rgb="FFFF0000"/>
        <rFont val="Times New Roman"/>
        <family val="1"/>
        <charset val="204"/>
      </rPr>
      <t>(довідка про зміни до кошторису на 2021 рік від 16.04.2021 № 47, від 11.06.2021 № 92, від 14.06.2021 № 93)</t>
    </r>
  </si>
  <si>
    <r>
      <t xml:space="preserve">Код ДК 021:2015 - 45000000-7 </t>
    </r>
    <r>
      <rPr>
        <sz val="9"/>
        <color indexed="8"/>
        <rFont val="Times New Roman"/>
        <family val="1"/>
        <charset val="204"/>
      </rPr>
      <t>Будівельні роботи та поточний ремонт
(45000000-7 Будівельні роботи та поточний ремонт)</t>
    </r>
  </si>
  <si>
    <r>
      <t xml:space="preserve">загальний фонд КПКВ 3506010
</t>
    </r>
    <r>
      <rPr>
        <sz val="9"/>
        <color rgb="FFFF0000"/>
        <rFont val="Times New Roman"/>
        <family val="1"/>
        <charset val="204"/>
      </rPr>
      <t>(довідка про зміни до кошторису на 2021 рік від __.10.2021 № __)</t>
    </r>
    <r>
      <rPr>
        <sz val="9"/>
        <color indexed="8"/>
        <rFont val="Times New Roman"/>
        <family val="1"/>
        <charset val="204"/>
      </rPr>
      <t xml:space="preserve">
2021-2022 рік - 83 175 300 грн, з них 2021 рік - 11 300 000 грн           </t>
    </r>
  </si>
  <si>
    <t>грн. (вісімдесят чотири тисячі триста вісімдесят одна гривня 79 коп)</t>
  </si>
  <si>
    <t>Очікувана вартість  на 2021-2022 р.р. (триста шістдесят шість тисяч триста п'ятнадцять гривень 79 коп.) в т.ч. на 2021 рік - 293 052,63 грн., на 2022 рік - 73 263,16 грн.</t>
  </si>
  <si>
    <t xml:space="preserve">загальний фонд КПКВ 3506010  </t>
  </si>
  <si>
    <t>очікувана вартість на 2021-2022 р.р.  116 576 940,00 (сто шістнадцять мільйонів п'ятсот сімдесят шість тисяч дев'ятсот сорок  грн. 00 коп.), в т.ч. очікувана вартість на 2021 рік 10 850 000,00 грн. (десять мільйонів вісімсот п'ятдесят тисяч  грн. 00 коп.)</t>
  </si>
  <si>
    <t>очікувана вартість на 2021-2022 р.р. 1 700 570,00 грн. ( один мільйон сімсот тисяч п'ятсот сімдесят грн. 00 коп.), в т.ч. очікувана вартість на 2021 рік 125 000,00 грн. (сто двадцять п'ять тисяч грн. 00 коп.)</t>
  </si>
  <si>
    <t>Технічний нагляд за проектом «Реконструкція міжнародного пункту пропуску для автомобільного сполучення «Лужанка».  Коригування (І черга)» за адресою: Закарпатська область, Берегівський район, с. Астей,  вул. Дружби Народів, 109</t>
  </si>
  <si>
    <t xml:space="preserve">«Реконструкція міжнародного пункту пропуску для автомобільного сполучення «Лужанка».  Коригування (І черга)»,  за адресою: Закарпатська область, Берегівський район, с. Астей,  вул. Дружби Народів, 109
</t>
  </si>
  <si>
    <t>Здійснення авторського нагляду за виконанням будівельних робіт під час будівництва об’єкта «Реконструкція міжнародного пункту пропуску для автомобільного сполучення «Лужанка».  Коригування (І черга)» за адресою: Закарпатська область, Берегівський район, с. Астей,  вул. Дружби Народів, 109</t>
  </si>
  <si>
    <t>очікувана вартість на 2021-2022 р.р. 372 000,00 ( триста сімдесят дві тисячі грн. 00 коп.), в т.ч. очікувана вартість на 2021 рік 25 000,00 грн. (двадцять п'ять тисяч грн. 00 коп.)</t>
  </si>
  <si>
    <t>Ліцензія на технічну підтримку онлайн сервісу «Модуль Business Intelligence для Держмитслужби» (BI-система Держмитслужби))</t>
  </si>
  <si>
    <t>грн. (триста тридцять три тисячі вісімсот сім грн. 25 коп.)</t>
  </si>
  <si>
    <t xml:space="preserve">Ліцензії на продовження права користування програмним забезпеченням для обладнання захисту електронної пошти (Inbound Essentials Bundle (AS-AV-OF)), (Email McAfee Anti-Virus); адміністрування поштових карантинів (Сentralized Email Management Reporting License); розширеної перевірки на вміст шкідливого програмного забезпечення (Email Advanced Malware Protection License); технічну підтримку Системи управління, кешування та карантину (Security Management Appliance) та Шлюза обробки пошти (Email Security Appliance)). </t>
  </si>
  <si>
    <t>грн. (один мільйон чотириста чотирнадцять тисяч дев'ятсот вісімдесят п'ять грн. 73 коп.)</t>
  </si>
  <si>
    <t>грн. (один мільйон двісті п'ятдесят одна тисяча двісті сім грн. 02 коп.)</t>
  </si>
  <si>
    <t>Технічна підтримка інженерної інфраструктури серверних приміщень</t>
  </si>
  <si>
    <r>
      <rPr>
        <b/>
        <sz val="9"/>
        <color indexed="8"/>
        <rFont val="Times New Roman"/>
        <family val="1"/>
        <charset val="204"/>
      </rPr>
      <t>Код ДК 021:2015   72260000-5</t>
    </r>
    <r>
      <rPr>
        <sz val="9"/>
        <color indexed="8"/>
        <rFont val="Times New Roman"/>
        <family val="1"/>
        <charset val="204"/>
      </rPr>
      <t xml:space="preserve">  Послуги, пов'язані з програмним забезпеченням </t>
    </r>
  </si>
  <si>
    <t xml:space="preserve">Розподіл (передача) електричної енергії </t>
  </si>
  <si>
    <t>грн. (сто сімдесят шість тисяч вісімсот двадцять чотири грн. 64 коп.)</t>
  </si>
  <si>
    <t>Зміни 27</t>
  </si>
  <si>
    <t>Розподіл електричної енергії за адресою м. Київ, вул. Дегтярівська, 11г (період постачання 01.09.2021-31.12.2021)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</si>
</sst>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charset val="204"/>
      <scheme val="minor"/>
    </font>
    <font>
      <sz val="9"/>
      <color indexed="8"/>
      <name val="Times New Roman"/>
      <family val="1"/>
      <charset val="204"/>
    </font>
    <font>
      <sz val="9"/>
      <name val="Times New Roman"/>
      <family val="1"/>
      <charset val="204"/>
    </font>
    <font>
      <sz val="8"/>
      <name val="Times New Roman"/>
      <family val="1"/>
      <charset val="204"/>
    </font>
    <font>
      <sz val="9"/>
      <color theme="1"/>
      <name val="Times New Roman"/>
      <family val="1"/>
      <charset val="204"/>
    </font>
    <font>
      <sz val="10"/>
      <color rgb="FFFF0000"/>
      <name val="Times New Roman"/>
      <family val="1"/>
      <charset val="204"/>
    </font>
    <font>
      <b/>
      <sz val="9"/>
      <color theme="1"/>
      <name val="Times New Roman"/>
      <family val="1"/>
      <charset val="204"/>
    </font>
    <font>
      <b/>
      <sz val="9"/>
      <color indexed="8"/>
      <name val="Times New Roman"/>
      <family val="1"/>
      <charset val="204"/>
    </font>
    <font>
      <sz val="9"/>
      <color theme="1"/>
      <name val="Calibri"/>
      <family val="2"/>
      <charset val="204"/>
      <scheme val="minor"/>
    </font>
    <font>
      <u/>
      <sz val="9"/>
      <color indexed="8"/>
      <name val="Times New Roman"/>
      <family val="1"/>
      <charset val="204"/>
    </font>
    <font>
      <b/>
      <u/>
      <sz val="9"/>
      <color indexed="8"/>
      <name val="Times New Roman"/>
      <family val="1"/>
      <charset val="204"/>
    </font>
    <font>
      <sz val="9"/>
      <color rgb="FFFF0000"/>
      <name val="Calibri"/>
      <family val="2"/>
      <charset val="204"/>
      <scheme val="minor"/>
    </font>
    <font>
      <sz val="9"/>
      <color indexed="8"/>
      <name val="Calibri"/>
      <family val="2"/>
      <charset val="204"/>
    </font>
    <font>
      <sz val="9"/>
      <color indexed="10"/>
      <name val="Calibri"/>
      <family val="2"/>
      <charset val="204"/>
    </font>
    <font>
      <sz val="9"/>
      <color indexed="8"/>
      <name val="Times Roman"/>
      <family val="1"/>
    </font>
    <font>
      <b/>
      <sz val="9"/>
      <name val="Times New Roman"/>
      <family val="1"/>
      <charset val="204"/>
    </font>
    <font>
      <sz val="9"/>
      <color rgb="FFFF0000"/>
      <name val="Times New Roman"/>
      <family val="1"/>
      <charset val="204"/>
    </font>
    <font>
      <sz val="9"/>
      <color rgb="FF00B050"/>
      <name val="Times New Roman"/>
      <family val="1"/>
      <charset val="204"/>
    </font>
    <font>
      <b/>
      <sz val="9"/>
      <color rgb="FF00B050"/>
      <name val="Times New Roman"/>
      <family val="1"/>
      <charset val="204"/>
    </font>
    <font>
      <sz val="9"/>
      <color rgb="FFFF0000"/>
      <name val="Calibri"/>
      <family val="2"/>
      <charset val="204"/>
    </font>
    <font>
      <sz val="9"/>
      <color rgb="FFFFFF00"/>
      <name val="Calibri"/>
      <family val="2"/>
      <charset val="204"/>
      <scheme val="minor"/>
    </font>
    <font>
      <sz val="9"/>
      <color rgb="FF000000"/>
      <name val="Times New Roman"/>
      <family val="1"/>
      <charset val="204"/>
    </font>
    <font>
      <sz val="9"/>
      <name val="Calibri"/>
      <family val="2"/>
      <charset val="204"/>
      <scheme val="minor"/>
    </font>
    <font>
      <u/>
      <sz val="9"/>
      <name val="Times New Roman"/>
      <family val="1"/>
      <charset val="204"/>
    </font>
    <font>
      <sz val="9"/>
      <color rgb="FFC00000"/>
      <name val="Calibri"/>
      <family val="2"/>
      <charset val="204"/>
    </font>
    <font>
      <sz val="9"/>
      <color theme="1"/>
      <name val="Calibri"/>
      <family val="2"/>
      <charset val="204"/>
    </font>
    <font>
      <sz val="9"/>
      <name val="Calibri"/>
      <family val="2"/>
      <charset val="204"/>
    </font>
    <font>
      <b/>
      <sz val="9"/>
      <color rgb="FFFF0000"/>
      <name val="Times New Roman"/>
      <family val="1"/>
      <charset val="204"/>
    </font>
    <font>
      <b/>
      <sz val="9"/>
      <color indexed="9"/>
      <name val="Times New Roman"/>
      <family val="1"/>
      <charset val="204"/>
    </font>
    <font>
      <sz val="9"/>
      <color indexed="9"/>
      <name val="Calibri"/>
      <family val="2"/>
      <charset val="204"/>
    </font>
    <font>
      <sz val="9"/>
      <color rgb="FFFFFF00"/>
      <name val="Calibri"/>
      <family val="2"/>
      <charset val="204"/>
    </font>
    <font>
      <sz val="8"/>
      <color indexed="8"/>
      <name val="Times New Roman"/>
      <family val="1"/>
      <charset val="204"/>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8"/>
      </left>
      <right style="medium">
        <color indexed="8"/>
      </right>
      <top style="thin">
        <color indexed="64"/>
      </top>
      <bottom/>
      <diagonal/>
    </border>
    <border>
      <left/>
      <right style="medium">
        <color indexed="8"/>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right style="medium">
        <color indexed="64"/>
      </right>
      <top style="medium">
        <color indexed="64"/>
      </top>
      <bottom/>
      <diagonal/>
    </border>
    <border>
      <left/>
      <right style="medium">
        <color indexed="8"/>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8"/>
      </left>
      <right style="medium">
        <color indexed="8"/>
      </right>
      <top style="medium">
        <color indexed="8"/>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style="medium">
        <color indexed="64"/>
      </bottom>
      <diagonal/>
    </border>
    <border>
      <left/>
      <right style="medium">
        <color indexed="8"/>
      </right>
      <top style="medium">
        <color indexed="64"/>
      </top>
      <bottom style="medium">
        <color indexed="8"/>
      </bottom>
      <diagonal/>
    </border>
    <border>
      <left/>
      <right style="medium">
        <color indexed="64"/>
      </right>
      <top style="medium">
        <color indexed="64"/>
      </top>
      <bottom style="medium">
        <color indexed="8"/>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8"/>
      </right>
      <top style="thin">
        <color indexed="64"/>
      </top>
      <bottom style="thin">
        <color indexed="64"/>
      </bottom>
      <diagonal/>
    </border>
    <border>
      <left style="medium">
        <color indexed="64"/>
      </left>
      <right style="medium">
        <color indexed="8"/>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8"/>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8"/>
      </right>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38">
    <xf numFmtId="0" fontId="0" fillId="0" borderId="0" xfId="0"/>
    <xf numFmtId="0" fontId="2" fillId="4" borderId="4" xfId="0" applyFont="1" applyFill="1" applyBorder="1" applyAlignment="1">
      <alignment horizontal="center" vertical="top" wrapText="1"/>
    </xf>
    <xf numFmtId="0" fontId="1" fillId="0" borderId="2" xfId="0" applyFont="1" applyFill="1" applyBorder="1" applyAlignment="1">
      <alignment horizontal="center" vertical="center" wrapText="1"/>
    </xf>
    <xf numFmtId="0" fontId="2" fillId="4" borderId="2" xfId="0" applyFont="1" applyFill="1" applyBorder="1" applyAlignment="1">
      <alignment horizontal="center" vertical="top" wrapText="1"/>
    </xf>
    <xf numFmtId="0" fontId="2" fillId="0" borderId="2" xfId="0" applyFont="1" applyBorder="1" applyAlignment="1">
      <alignment horizontal="center" vertical="top" wrapText="1"/>
    </xf>
    <xf numFmtId="0" fontId="2" fillId="0" borderId="4"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25" xfId="0" applyFont="1" applyFill="1" applyBorder="1" applyAlignment="1">
      <alignment horizontal="center" vertical="top" wrapText="1"/>
    </xf>
    <xf numFmtId="0" fontId="2" fillId="6" borderId="4" xfId="0" applyFont="1" applyFill="1" applyBorder="1" applyAlignment="1">
      <alignment horizontal="center" vertical="top" wrapText="1"/>
    </xf>
    <xf numFmtId="0" fontId="2" fillId="6" borderId="7" xfId="0" applyFont="1" applyFill="1" applyBorder="1" applyAlignment="1">
      <alignment horizontal="center" vertical="top" wrapText="1"/>
    </xf>
    <xf numFmtId="0" fontId="4" fillId="6" borderId="2" xfId="0" applyFont="1" applyFill="1" applyBorder="1" applyAlignment="1">
      <alignment horizontal="center" vertical="top" wrapText="1"/>
    </xf>
    <xf numFmtId="0" fontId="4" fillId="6" borderId="4" xfId="0" applyFont="1" applyFill="1" applyBorder="1" applyAlignment="1">
      <alignment horizontal="center" vertical="top" wrapText="1"/>
    </xf>
    <xf numFmtId="0" fontId="2" fillId="6" borderId="2" xfId="0"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25" xfId="0" applyFont="1" applyFill="1" applyBorder="1" applyAlignment="1">
      <alignment horizontal="center" vertical="center" wrapText="1"/>
    </xf>
    <xf numFmtId="0" fontId="2" fillId="0" borderId="7" xfId="0" applyFont="1" applyFill="1" applyBorder="1" applyAlignment="1">
      <alignment horizontal="center" vertical="top" wrapText="1"/>
    </xf>
    <xf numFmtId="0" fontId="4" fillId="0" borderId="41"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3" fillId="0" borderId="2" xfId="0" applyFont="1" applyBorder="1" applyAlignment="1">
      <alignment horizontal="left" vertical="top" wrapText="1"/>
    </xf>
    <xf numFmtId="0" fontId="3" fillId="0" borderId="2" xfId="0" applyFont="1" applyBorder="1" applyAlignment="1">
      <alignment horizontal="center" vertical="top" wrapText="1"/>
    </xf>
    <xf numFmtId="0" fontId="8" fillId="0" borderId="0" xfId="0" applyFont="1"/>
    <xf numFmtId="0" fontId="1" fillId="0" borderId="0" xfId="0" applyFont="1" applyAlignment="1">
      <alignment horizontal="right" vertical="center"/>
    </xf>
    <xf numFmtId="0" fontId="10" fillId="3" borderId="0" xfId="0" applyFont="1" applyFill="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21" xfId="0" applyFont="1" applyFill="1" applyBorder="1" applyAlignment="1">
      <alignment vertical="top" wrapText="1"/>
    </xf>
    <xf numFmtId="4" fontId="7" fillId="0" borderId="2" xfId="0" applyNumberFormat="1" applyFont="1" applyFill="1" applyBorder="1" applyAlignment="1">
      <alignment horizontal="center" vertical="center" wrapText="1"/>
    </xf>
    <xf numFmtId="0" fontId="8" fillId="0" borderId="0" xfId="0" applyFont="1" applyFill="1"/>
    <xf numFmtId="4" fontId="8" fillId="0" borderId="0" xfId="0" applyNumberFormat="1" applyFont="1" applyFill="1"/>
    <xf numFmtId="0" fontId="1" fillId="0" borderId="32" xfId="0" applyFont="1" applyFill="1" applyBorder="1" applyAlignment="1">
      <alignment vertical="top" wrapText="1"/>
    </xf>
    <xf numFmtId="0" fontId="1" fillId="0" borderId="10" xfId="0" applyFont="1" applyFill="1" applyBorder="1" applyAlignment="1">
      <alignment horizontal="center" vertical="center" wrapText="1"/>
    </xf>
    <xf numFmtId="0" fontId="1" fillId="0" borderId="37" xfId="0" applyFont="1" applyFill="1" applyBorder="1" applyAlignment="1">
      <alignment vertical="top" wrapText="1"/>
    </xf>
    <xf numFmtId="0" fontId="11" fillId="0" borderId="0" xfId="0" applyFont="1" applyFill="1"/>
    <xf numFmtId="0" fontId="1" fillId="0" borderId="3" xfId="0" applyFont="1" applyFill="1" applyBorder="1" applyAlignment="1">
      <alignment horizontal="center" vertical="center" wrapText="1"/>
    </xf>
    <xf numFmtId="49" fontId="1" fillId="0" borderId="34" xfId="0" applyNumberFormat="1" applyFont="1" applyFill="1" applyBorder="1" applyAlignment="1">
      <alignment vertical="center" wrapText="1"/>
    </xf>
    <xf numFmtId="49" fontId="7" fillId="0" borderId="36" xfId="0" applyNumberFormat="1" applyFont="1" applyFill="1" applyBorder="1" applyAlignment="1">
      <alignment vertical="center" wrapText="1"/>
    </xf>
    <xf numFmtId="0" fontId="7" fillId="2" borderId="42" xfId="0" applyFont="1" applyFill="1" applyBorder="1" applyAlignment="1">
      <alignment vertical="center" wrapText="1"/>
    </xf>
    <xf numFmtId="0" fontId="7" fillId="2" borderId="2" xfId="0" applyFont="1" applyFill="1" applyBorder="1" applyAlignment="1">
      <alignment vertical="center" wrapText="1"/>
    </xf>
    <xf numFmtId="0" fontId="12" fillId="2" borderId="2" xfId="0" applyFont="1" applyFill="1" applyBorder="1" applyAlignment="1">
      <alignment vertical="top" wrapText="1"/>
    </xf>
    <xf numFmtId="4" fontId="7" fillId="2" borderId="2" xfId="0" applyNumberFormat="1" applyFont="1" applyFill="1" applyBorder="1" applyAlignment="1">
      <alignment horizontal="center" wrapText="1"/>
    </xf>
    <xf numFmtId="0" fontId="12" fillId="2" borderId="43" xfId="0" applyFont="1" applyFill="1" applyBorder="1" applyAlignment="1">
      <alignment vertical="top" wrapText="1"/>
    </xf>
    <xf numFmtId="4" fontId="13" fillId="0" borderId="0" xfId="0" applyNumberFormat="1" applyFont="1"/>
    <xf numFmtId="0" fontId="7" fillId="0" borderId="1" xfId="0" applyFont="1" applyFill="1" applyBorder="1" applyAlignment="1">
      <alignment vertical="center" wrapText="1"/>
    </xf>
    <xf numFmtId="0" fontId="1" fillId="0" borderId="10" xfId="0" applyFont="1" applyFill="1" applyBorder="1" applyAlignment="1">
      <alignment vertical="center" wrapText="1"/>
    </xf>
    <xf numFmtId="0" fontId="1" fillId="0" borderId="3" xfId="0" applyFont="1" applyFill="1" applyBorder="1" applyAlignment="1">
      <alignment vertical="center" wrapText="1"/>
    </xf>
    <xf numFmtId="4" fontId="7" fillId="6" borderId="2" xfId="0" applyNumberFormat="1" applyFont="1" applyFill="1" applyBorder="1" applyAlignment="1">
      <alignment horizontal="center" vertical="center" wrapText="1"/>
    </xf>
    <xf numFmtId="0" fontId="15" fillId="2" borderId="21" xfId="0" applyFont="1" applyFill="1" applyBorder="1" applyAlignment="1">
      <alignment vertical="center" wrapText="1"/>
    </xf>
    <xf numFmtId="0" fontId="15" fillId="2" borderId="1" xfId="0" applyFont="1" applyFill="1" applyBorder="1" applyAlignment="1">
      <alignment vertical="center" wrapText="1"/>
    </xf>
    <xf numFmtId="4" fontId="15" fillId="2" borderId="1" xfId="0" applyNumberFormat="1" applyFont="1" applyFill="1" applyBorder="1" applyAlignment="1">
      <alignment horizontal="center" vertical="center" wrapText="1"/>
    </xf>
    <xf numFmtId="0" fontId="15" fillId="2" borderId="34" xfId="0" applyFont="1" applyFill="1" applyBorder="1" applyAlignment="1">
      <alignment vertical="center" wrapText="1"/>
    </xf>
    <xf numFmtId="4" fontId="6" fillId="6" borderId="30" xfId="0" applyNumberFormat="1" applyFont="1" applyFill="1" applyBorder="1" applyAlignment="1">
      <alignment horizontal="center" vertical="top" wrapText="1"/>
    </xf>
    <xf numFmtId="4" fontId="8" fillId="0" borderId="0" xfId="0" applyNumberFormat="1" applyFont="1"/>
    <xf numFmtId="4" fontId="6" fillId="0" borderId="2" xfId="0" applyNumberFormat="1" applyFont="1" applyFill="1" applyBorder="1" applyAlignment="1">
      <alignment horizontal="center" vertical="top" wrapText="1"/>
    </xf>
    <xf numFmtId="4" fontId="6" fillId="6" borderId="2"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38" xfId="0" applyFont="1" applyFill="1" applyBorder="1" applyAlignment="1">
      <alignment vertical="center" wrapText="1"/>
    </xf>
    <xf numFmtId="0" fontId="1" fillId="0" borderId="24" xfId="0" applyFont="1" applyFill="1" applyBorder="1" applyAlignment="1">
      <alignment vertical="center" wrapText="1"/>
    </xf>
    <xf numFmtId="4" fontId="6" fillId="0" borderId="30" xfId="0" applyNumberFormat="1" applyFont="1" applyFill="1" applyBorder="1" applyAlignment="1">
      <alignment horizontal="center" vertical="top" wrapText="1"/>
    </xf>
    <xf numFmtId="4" fontId="13" fillId="0" borderId="0" xfId="0" applyNumberFormat="1" applyFont="1" applyFill="1"/>
    <xf numFmtId="4" fontId="6" fillId="0" borderId="2" xfId="0" applyNumberFormat="1" applyFont="1" applyFill="1" applyBorder="1" applyAlignment="1">
      <alignment horizontal="center" vertical="center" wrapText="1"/>
    </xf>
    <xf numFmtId="0" fontId="1" fillId="0" borderId="28" xfId="0" applyFont="1" applyFill="1" applyBorder="1" applyAlignment="1">
      <alignment horizontal="center" vertical="top" wrapText="1"/>
    </xf>
    <xf numFmtId="4" fontId="15" fillId="0" borderId="30" xfId="0" applyNumberFormat="1" applyFont="1" applyFill="1" applyBorder="1" applyAlignment="1">
      <alignment horizontal="center" vertical="top" wrapText="1"/>
    </xf>
    <xf numFmtId="49" fontId="1" fillId="0" borderId="28" xfId="0" applyNumberFormat="1" applyFont="1" applyFill="1" applyBorder="1" applyAlignment="1">
      <alignment horizontal="center" vertical="center" wrapText="1"/>
    </xf>
    <xf numFmtId="49" fontId="1" fillId="0" borderId="31" xfId="0" applyNumberFormat="1" applyFont="1" applyFill="1" applyBorder="1" applyAlignment="1">
      <alignment horizontal="left" vertical="top" wrapText="1"/>
    </xf>
    <xf numFmtId="0" fontId="1" fillId="0" borderId="3" xfId="0" applyFont="1" applyFill="1" applyBorder="1" applyAlignment="1">
      <alignment horizontal="center" vertical="top" wrapText="1"/>
    </xf>
    <xf numFmtId="49" fontId="1" fillId="0" borderId="3" xfId="0" applyNumberFormat="1" applyFont="1" applyFill="1" applyBorder="1" applyAlignment="1">
      <alignment horizontal="center" vertical="center" wrapText="1"/>
    </xf>
    <xf numFmtId="49" fontId="16" fillId="0" borderId="33" xfId="0" applyNumberFormat="1" applyFont="1" applyFill="1" applyBorder="1" applyAlignment="1">
      <alignment vertical="center" wrapText="1"/>
    </xf>
    <xf numFmtId="0" fontId="7" fillId="8" borderId="10" xfId="0" applyFont="1" applyFill="1" applyBorder="1" applyAlignment="1">
      <alignment vertical="center" wrapText="1"/>
    </xf>
    <xf numFmtId="0" fontId="1" fillId="8" borderId="1" xfId="0" applyFont="1" applyFill="1" applyBorder="1" applyAlignment="1">
      <alignment horizontal="center" vertical="top" wrapText="1"/>
    </xf>
    <xf numFmtId="4" fontId="15" fillId="8" borderId="2" xfId="0" applyNumberFormat="1" applyFont="1" applyFill="1" applyBorder="1" applyAlignment="1">
      <alignment horizontal="center" vertical="top" wrapText="1"/>
    </xf>
    <xf numFmtId="49" fontId="1" fillId="8" borderId="1" xfId="0" applyNumberFormat="1" applyFont="1" applyFill="1" applyBorder="1" applyAlignment="1">
      <alignment horizontal="center" vertical="center" wrapText="1"/>
    </xf>
    <xf numFmtId="49" fontId="1" fillId="8" borderId="34" xfId="0" applyNumberFormat="1" applyFont="1" applyFill="1" applyBorder="1" applyAlignment="1">
      <alignment horizontal="left" vertical="center" wrapText="1"/>
    </xf>
    <xf numFmtId="0" fontId="1" fillId="8" borderId="3" xfId="0" applyFont="1" applyFill="1" applyBorder="1" applyAlignment="1">
      <alignment horizontal="center" vertical="top" wrapText="1"/>
    </xf>
    <xf numFmtId="49" fontId="1" fillId="8" borderId="3" xfId="0" applyNumberFormat="1" applyFont="1" applyFill="1" applyBorder="1" applyAlignment="1">
      <alignment horizontal="center" vertical="center" wrapText="1"/>
    </xf>
    <xf numFmtId="49" fontId="16" fillId="8" borderId="33" xfId="0" applyNumberFormat="1" applyFont="1" applyFill="1" applyBorder="1" applyAlignment="1">
      <alignment vertical="center" wrapText="1"/>
    </xf>
    <xf numFmtId="0" fontId="1" fillId="8" borderId="10" xfId="0" applyFont="1" applyFill="1" applyBorder="1" applyAlignment="1">
      <alignment horizontal="center" vertical="top" wrapText="1"/>
    </xf>
    <xf numFmtId="4" fontId="15" fillId="8" borderId="3" xfId="0" applyNumberFormat="1" applyFont="1" applyFill="1" applyBorder="1" applyAlignment="1">
      <alignment horizontal="center" vertical="top" wrapText="1"/>
    </xf>
    <xf numFmtId="49" fontId="1" fillId="8" borderId="10" xfId="0" applyNumberFormat="1" applyFont="1" applyFill="1" applyBorder="1" applyAlignment="1">
      <alignment horizontal="center" vertical="center" wrapText="1"/>
    </xf>
    <xf numFmtId="0" fontId="7" fillId="8" borderId="24" xfId="0" applyFont="1" applyFill="1" applyBorder="1" applyAlignment="1">
      <alignment vertical="center" wrapText="1"/>
    </xf>
    <xf numFmtId="0" fontId="1" fillId="8" borderId="24" xfId="0" applyFont="1" applyFill="1" applyBorder="1" applyAlignment="1">
      <alignment horizontal="center" vertical="top" wrapText="1"/>
    </xf>
    <xf numFmtId="49" fontId="1" fillId="8" borderId="24" xfId="0" applyNumberFormat="1" applyFont="1" applyFill="1" applyBorder="1" applyAlignment="1">
      <alignment horizontal="center" vertical="center" wrapText="1"/>
    </xf>
    <xf numFmtId="49" fontId="16" fillId="8" borderId="35" xfId="0" applyNumberFormat="1" applyFont="1" applyFill="1" applyBorder="1" applyAlignment="1">
      <alignment vertical="center" wrapText="1"/>
    </xf>
    <xf numFmtId="0" fontId="17" fillId="0" borderId="37" xfId="0" applyFont="1" applyFill="1" applyBorder="1" applyAlignment="1">
      <alignment vertical="top" wrapText="1"/>
    </xf>
    <xf numFmtId="0" fontId="7" fillId="0" borderId="10" xfId="0" applyFont="1" applyFill="1" applyBorder="1" applyAlignment="1">
      <alignment horizontal="left" vertical="center" wrapText="1"/>
    </xf>
    <xf numFmtId="4" fontId="18" fillId="0" borderId="3"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0" fontId="17" fillId="0" borderId="37" xfId="0" applyFont="1" applyFill="1" applyBorder="1" applyAlignment="1">
      <alignment wrapText="1"/>
    </xf>
    <xf numFmtId="0" fontId="8" fillId="0" borderId="37" xfId="0" applyFont="1" applyFill="1" applyBorder="1"/>
    <xf numFmtId="4" fontId="7" fillId="6" borderId="2" xfId="0" applyNumberFormat="1" applyFont="1" applyFill="1" applyBorder="1" applyAlignment="1">
      <alignment horizontal="center" vertical="top" wrapText="1"/>
    </xf>
    <xf numFmtId="49" fontId="16" fillId="0" borderId="36" xfId="0" applyNumberFormat="1" applyFont="1" applyFill="1" applyBorder="1" applyAlignment="1">
      <alignment vertical="center" wrapText="1"/>
    </xf>
    <xf numFmtId="4" fontId="15" fillId="6" borderId="2" xfId="0" applyNumberFormat="1" applyFont="1" applyFill="1" applyBorder="1" applyAlignment="1">
      <alignment horizontal="center" vertical="center" wrapText="1"/>
    </xf>
    <xf numFmtId="0" fontId="2" fillId="0" borderId="25" xfId="0" applyFont="1" applyBorder="1" applyAlignment="1">
      <alignment horizontal="center" vertical="top" wrapText="1"/>
    </xf>
    <xf numFmtId="0" fontId="7" fillId="2" borderId="50" xfId="0" applyFont="1" applyFill="1" applyBorder="1" applyAlignment="1">
      <alignment vertical="center" wrapText="1"/>
    </xf>
    <xf numFmtId="0" fontId="7" fillId="2" borderId="51" xfId="0" applyFont="1" applyFill="1" applyBorder="1" applyAlignment="1">
      <alignment vertical="center" wrapText="1"/>
    </xf>
    <xf numFmtId="0" fontId="12" fillId="2" borderId="51" xfId="0" applyFont="1" applyFill="1" applyBorder="1" applyAlignment="1">
      <alignment vertical="top" wrapText="1"/>
    </xf>
    <xf numFmtId="4" fontId="7" fillId="2" borderId="51" xfId="0" applyNumberFormat="1" applyFont="1" applyFill="1" applyBorder="1" applyAlignment="1">
      <alignment horizontal="center" vertical="center" wrapText="1"/>
    </xf>
    <xf numFmtId="4" fontId="12" fillId="2" borderId="51" xfId="0" applyNumberFormat="1" applyFont="1" applyFill="1" applyBorder="1" applyAlignment="1">
      <alignment vertical="top" wrapText="1"/>
    </xf>
    <xf numFmtId="0" fontId="12" fillId="2" borderId="52" xfId="0" applyFont="1" applyFill="1" applyBorder="1" applyAlignment="1">
      <alignment vertical="top" wrapText="1"/>
    </xf>
    <xf numFmtId="0" fontId="7" fillId="0" borderId="10" xfId="0" applyFont="1" applyFill="1" applyBorder="1" applyAlignment="1">
      <alignment vertical="center" wrapText="1"/>
    </xf>
    <xf numFmtId="4" fontId="7" fillId="6" borderId="3" xfId="0" applyNumberFormat="1" applyFont="1" applyFill="1" applyBorder="1" applyAlignment="1">
      <alignment horizontal="center" vertical="top" wrapText="1"/>
    </xf>
    <xf numFmtId="0" fontId="1" fillId="4" borderId="37" xfId="0" applyFont="1" applyFill="1" applyBorder="1" applyAlignment="1">
      <alignment vertical="center" wrapText="1"/>
    </xf>
    <xf numFmtId="0" fontId="14" fillId="4" borderId="10" xfId="0" applyFont="1" applyFill="1" applyBorder="1" applyAlignment="1">
      <alignment horizontal="center" vertical="top" wrapText="1"/>
    </xf>
    <xf numFmtId="4" fontId="15" fillId="6" borderId="17" xfId="0" applyNumberFormat="1" applyFont="1" applyFill="1" applyBorder="1" applyAlignment="1">
      <alignment horizontal="center" vertical="top" wrapText="1"/>
    </xf>
    <xf numFmtId="0" fontId="1" fillId="4" borderId="32" xfId="0" applyFont="1" applyFill="1" applyBorder="1" applyAlignment="1">
      <alignment vertical="center" wrapText="1"/>
    </xf>
    <xf numFmtId="0" fontId="1" fillId="4" borderId="21" xfId="0" applyFont="1" applyFill="1" applyBorder="1" applyAlignment="1">
      <alignment vertical="center" wrapText="1"/>
    </xf>
    <xf numFmtId="4" fontId="15" fillId="6" borderId="7" xfId="0" applyNumberFormat="1" applyFont="1" applyFill="1" applyBorder="1" applyAlignment="1">
      <alignment horizontal="center" vertical="top" wrapText="1"/>
    </xf>
    <xf numFmtId="0" fontId="7" fillId="2" borderId="45" xfId="0" applyFont="1" applyFill="1" applyBorder="1" applyAlignment="1">
      <alignment vertical="center" wrapText="1"/>
    </xf>
    <xf numFmtId="0" fontId="12" fillId="2" borderId="3" xfId="0" applyFont="1" applyFill="1" applyBorder="1" applyAlignment="1">
      <alignment vertical="top" wrapText="1"/>
    </xf>
    <xf numFmtId="4" fontId="7" fillId="2" borderId="2" xfId="0" applyNumberFormat="1" applyFont="1" applyFill="1" applyBorder="1" applyAlignment="1">
      <alignment horizontal="center" vertical="center" wrapText="1"/>
    </xf>
    <xf numFmtId="0" fontId="7" fillId="0" borderId="19" xfId="0" applyFont="1" applyFill="1" applyBorder="1" applyAlignment="1">
      <alignment vertical="top" wrapText="1"/>
    </xf>
    <xf numFmtId="4" fontId="15" fillId="6" borderId="3" xfId="0" applyNumberFormat="1" applyFont="1" applyFill="1" applyBorder="1" applyAlignment="1">
      <alignment horizontal="center" vertical="top" wrapText="1"/>
    </xf>
    <xf numFmtId="0" fontId="2"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7" fillId="0" borderId="0" xfId="0" applyFont="1" applyFill="1" applyBorder="1" applyAlignment="1">
      <alignment vertical="top" wrapText="1"/>
    </xf>
    <xf numFmtId="0" fontId="2" fillId="0" borderId="3" xfId="0" applyFont="1" applyBorder="1" applyAlignment="1">
      <alignment horizontal="center" vertical="center" wrapText="1"/>
    </xf>
    <xf numFmtId="0" fontId="1" fillId="0" borderId="3" xfId="0" applyFont="1" applyBorder="1" applyAlignment="1">
      <alignment horizontal="center" vertical="center" wrapText="1"/>
    </xf>
    <xf numFmtId="4" fontId="15" fillId="6" borderId="2" xfId="0" applyNumberFormat="1" applyFont="1" applyFill="1" applyBorder="1" applyAlignment="1">
      <alignment horizontal="center" vertical="top" wrapText="1"/>
    </xf>
    <xf numFmtId="0" fontId="2"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8" xfId="0" applyFont="1" applyFill="1" applyBorder="1" applyAlignment="1">
      <alignment vertical="top" wrapText="1"/>
    </xf>
    <xf numFmtId="0" fontId="2" fillId="0" borderId="1" xfId="0" applyFont="1" applyBorder="1" applyAlignment="1">
      <alignment horizontal="center" vertical="center" wrapText="1"/>
    </xf>
    <xf numFmtId="0" fontId="7" fillId="2" borderId="46" xfId="0" applyFont="1" applyFill="1" applyBorder="1" applyAlignment="1">
      <alignment vertical="center" wrapText="1"/>
    </xf>
    <xf numFmtId="0" fontId="7" fillId="2" borderId="6" xfId="0" applyFont="1" applyFill="1" applyBorder="1" applyAlignment="1">
      <alignment vertical="center" wrapText="1"/>
    </xf>
    <xf numFmtId="0" fontId="12" fillId="2" borderId="5" xfId="0" applyFont="1" applyFill="1" applyBorder="1" applyAlignment="1">
      <alignment vertical="top" wrapText="1"/>
    </xf>
    <xf numFmtId="4" fontId="7" fillId="2" borderId="6" xfId="0" applyNumberFormat="1" applyFont="1" applyFill="1" applyBorder="1" applyAlignment="1">
      <alignment horizontal="center" vertical="center" wrapText="1"/>
    </xf>
    <xf numFmtId="0" fontId="12" fillId="2" borderId="6" xfId="0" applyFont="1" applyFill="1" applyBorder="1" applyAlignment="1">
      <alignment vertical="top" wrapText="1"/>
    </xf>
    <xf numFmtId="0" fontId="12" fillId="2" borderId="22" xfId="0" applyFont="1" applyFill="1" applyBorder="1" applyAlignment="1">
      <alignment vertical="top" wrapText="1"/>
    </xf>
    <xf numFmtId="4" fontId="19" fillId="0" borderId="0" xfId="0" applyNumberFormat="1" applyFont="1"/>
    <xf numFmtId="4" fontId="11" fillId="0" borderId="0" xfId="0" applyNumberFormat="1" applyFont="1"/>
    <xf numFmtId="0" fontId="20" fillId="0" borderId="0" xfId="0" applyFont="1"/>
    <xf numFmtId="0" fontId="7" fillId="4" borderId="1" xfId="0" applyFont="1" applyFill="1" applyBorder="1" applyAlignment="1">
      <alignment vertical="top" wrapText="1"/>
    </xf>
    <xf numFmtId="0" fontId="12" fillId="0" borderId="1" xfId="0" applyFont="1" applyFill="1" applyBorder="1" applyAlignment="1">
      <alignment horizontal="center" vertical="center" wrapText="1"/>
    </xf>
    <xf numFmtId="4" fontId="15" fillId="5" borderId="2"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49" fontId="1" fillId="0" borderId="34" xfId="0" applyNumberFormat="1" applyFont="1" applyBorder="1" applyAlignment="1">
      <alignment horizontal="center" vertical="center" wrapText="1"/>
    </xf>
    <xf numFmtId="0" fontId="7" fillId="4" borderId="3" xfId="0" applyFont="1" applyFill="1" applyBorder="1" applyAlignment="1">
      <alignment vertical="top" wrapText="1"/>
    </xf>
    <xf numFmtId="0" fontId="12" fillId="0" borderId="3" xfId="0" applyFont="1" applyFill="1" applyBorder="1" applyAlignment="1">
      <alignment horizontal="center" vertical="center" wrapText="1"/>
    </xf>
    <xf numFmtId="0" fontId="1" fillId="4" borderId="9" xfId="0" applyFont="1" applyFill="1" applyBorder="1" applyAlignment="1">
      <alignment horizontal="center" vertical="center" wrapText="1"/>
    </xf>
    <xf numFmtId="49" fontId="1" fillId="0" borderId="33" xfId="0" applyNumberFormat="1" applyFont="1" applyBorder="1" applyAlignment="1">
      <alignment horizontal="center" vertical="center" wrapText="1"/>
    </xf>
    <xf numFmtId="0" fontId="1" fillId="5" borderId="37" xfId="0" applyFont="1" applyFill="1" applyBorder="1" applyAlignment="1">
      <alignment horizontal="left" vertical="center" wrapText="1"/>
    </xf>
    <xf numFmtId="0" fontId="1" fillId="4" borderId="11" xfId="0" applyFont="1" applyFill="1" applyBorder="1" applyAlignment="1">
      <alignment horizontal="center" vertical="center" wrapText="1"/>
    </xf>
    <xf numFmtId="0" fontId="12" fillId="0" borderId="3" xfId="0" applyFont="1" applyFill="1" applyBorder="1" applyAlignment="1">
      <alignment vertical="center" wrapText="1"/>
    </xf>
    <xf numFmtId="49" fontId="1" fillId="0" borderId="41" xfId="0" applyNumberFormat="1" applyFont="1" applyBorder="1" applyAlignment="1">
      <alignment horizontal="center" vertical="center" wrapText="1"/>
    </xf>
    <xf numFmtId="0" fontId="1" fillId="5" borderId="21" xfId="0" applyFont="1" applyFill="1" applyBorder="1" applyAlignment="1">
      <alignment vertical="center" wrapText="1"/>
    </xf>
    <xf numFmtId="0" fontId="1" fillId="5" borderId="32" xfId="0" applyFont="1" applyFill="1" applyBorder="1" applyAlignment="1">
      <alignment vertical="center" wrapText="1"/>
    </xf>
    <xf numFmtId="0" fontId="2" fillId="0" borderId="4" xfId="0" applyFont="1" applyBorder="1" applyAlignment="1">
      <alignment horizontal="center" vertical="top" wrapText="1"/>
    </xf>
    <xf numFmtId="0" fontId="1" fillId="5" borderId="37" xfId="0" applyFont="1" applyFill="1" applyBorder="1" applyAlignment="1">
      <alignment vertical="center" wrapText="1"/>
    </xf>
    <xf numFmtId="0" fontId="12" fillId="4" borderId="10" xfId="0" applyFont="1" applyFill="1" applyBorder="1" applyAlignment="1">
      <alignment horizontal="center" vertical="center" wrapText="1"/>
    </xf>
    <xf numFmtId="4" fontId="15" fillId="5" borderId="4" xfId="0" applyNumberFormat="1" applyFont="1" applyFill="1" applyBorder="1" applyAlignment="1">
      <alignment horizontal="center" vertical="center" wrapText="1"/>
    </xf>
    <xf numFmtId="0" fontId="1" fillId="4" borderId="10" xfId="0" applyFont="1" applyFill="1" applyBorder="1" applyAlignment="1">
      <alignment horizontal="center" vertical="center" wrapText="1"/>
    </xf>
    <xf numFmtId="0" fontId="7" fillId="4" borderId="10" xfId="0" applyFont="1" applyFill="1" applyBorder="1" applyAlignment="1">
      <alignment vertical="top" wrapText="1"/>
    </xf>
    <xf numFmtId="4" fontId="15" fillId="0" borderId="2" xfId="0" applyNumberFormat="1" applyFont="1" applyFill="1" applyBorder="1" applyAlignment="1">
      <alignment horizontal="center" vertical="top" wrapText="1"/>
    </xf>
    <xf numFmtId="0" fontId="11" fillId="0" borderId="0" xfId="0" applyFont="1"/>
    <xf numFmtId="0" fontId="7" fillId="0" borderId="1" xfId="0" applyFont="1" applyFill="1" applyBorder="1" applyAlignment="1">
      <alignment vertical="top" wrapText="1"/>
    </xf>
    <xf numFmtId="0" fontId="1" fillId="0" borderId="3" xfId="0" applyFont="1" applyFill="1" applyBorder="1" applyAlignment="1">
      <alignment vertical="top" wrapText="1"/>
    </xf>
    <xf numFmtId="0" fontId="1" fillId="0" borderId="37"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 fillId="0" borderId="8" xfId="0" applyFont="1" applyFill="1" applyBorder="1" applyAlignment="1">
      <alignment horizontal="center" vertical="center" wrapText="1"/>
    </xf>
    <xf numFmtId="0" fontId="1" fillId="0" borderId="0" xfId="0" applyFont="1" applyFill="1" applyBorder="1"/>
    <xf numFmtId="0" fontId="1" fillId="0" borderId="9" xfId="0" applyFont="1" applyFill="1" applyBorder="1" applyAlignment="1">
      <alignment horizontal="center" vertical="center" wrapText="1"/>
    </xf>
    <xf numFmtId="0" fontId="1" fillId="0" borderId="37" xfId="0" applyFont="1" applyFill="1" applyBorder="1" applyAlignment="1">
      <alignment horizontal="left" vertical="top" wrapText="1"/>
    </xf>
    <xf numFmtId="0" fontId="1" fillId="0" borderId="11" xfId="0" applyFont="1" applyFill="1" applyBorder="1" applyAlignment="1">
      <alignment horizontal="center" vertical="center" wrapText="1"/>
    </xf>
    <xf numFmtId="49" fontId="1" fillId="0" borderId="34" xfId="0" applyNumberFormat="1" applyFont="1" applyFill="1" applyBorder="1" applyAlignment="1">
      <alignment horizontal="center" vertical="center" wrapText="1"/>
    </xf>
    <xf numFmtId="49" fontId="1" fillId="0" borderId="41" xfId="0" applyNumberFormat="1" applyFont="1" applyFill="1" applyBorder="1" applyAlignment="1">
      <alignment horizontal="center" vertical="center" wrapText="1"/>
    </xf>
    <xf numFmtId="0" fontId="15" fillId="0" borderId="1" xfId="0" applyFont="1" applyFill="1" applyBorder="1" applyAlignment="1">
      <alignment vertical="top" wrapText="1"/>
    </xf>
    <xf numFmtId="4" fontId="15" fillId="0" borderId="4" xfId="0" applyNumberFormat="1" applyFont="1" applyFill="1" applyBorder="1" applyAlignment="1">
      <alignment horizontal="center" vertical="center" wrapText="1"/>
    </xf>
    <xf numFmtId="49" fontId="2" fillId="0" borderId="34" xfId="0" applyNumberFormat="1" applyFont="1" applyFill="1" applyBorder="1" applyAlignment="1">
      <alignment horizontal="center" vertical="center" wrapText="1"/>
    </xf>
    <xf numFmtId="0" fontId="15" fillId="0" borderId="3" xfId="0" applyFont="1" applyFill="1" applyBorder="1" applyAlignment="1">
      <alignment vertical="top" wrapText="1"/>
    </xf>
    <xf numFmtId="49" fontId="2" fillId="0" borderId="33" xfId="0" applyNumberFormat="1" applyFont="1" applyFill="1" applyBorder="1" applyAlignment="1">
      <alignment horizontal="center" vertical="center" wrapText="1"/>
    </xf>
    <xf numFmtId="0" fontId="7" fillId="0" borderId="3" xfId="0" applyFont="1" applyFill="1" applyBorder="1" applyAlignment="1">
      <alignment vertical="top" wrapText="1"/>
    </xf>
    <xf numFmtId="49" fontId="1" fillId="0" borderId="33" xfId="0" applyNumberFormat="1" applyFont="1" applyFill="1" applyBorder="1" applyAlignment="1">
      <alignment horizontal="center" vertical="center" wrapText="1"/>
    </xf>
    <xf numFmtId="0" fontId="1" fillId="0" borderId="21" xfId="0" applyFont="1" applyFill="1" applyBorder="1" applyAlignment="1">
      <alignment vertical="center" wrapText="1"/>
    </xf>
    <xf numFmtId="0" fontId="1" fillId="0" borderId="32" xfId="0" applyFont="1" applyFill="1" applyBorder="1" applyAlignment="1">
      <alignment vertical="center" wrapText="1"/>
    </xf>
    <xf numFmtId="0" fontId="8" fillId="0" borderId="33" xfId="0" applyFont="1" applyFill="1" applyBorder="1" applyAlignment="1">
      <alignment horizontal="center" vertical="center" wrapText="1"/>
    </xf>
    <xf numFmtId="0" fontId="1" fillId="0" borderId="10" xfId="0" applyFont="1" applyFill="1" applyBorder="1" applyAlignment="1">
      <alignment horizontal="center" vertical="top" wrapText="1"/>
    </xf>
    <xf numFmtId="0" fontId="7" fillId="0" borderId="10" xfId="0" applyFont="1" applyFill="1" applyBorder="1" applyAlignment="1">
      <alignment vertical="top" wrapText="1"/>
    </xf>
    <xf numFmtId="0" fontId="12" fillId="0" borderId="10" xfId="0" applyFont="1" applyFill="1" applyBorder="1" applyAlignment="1">
      <alignment horizontal="center" vertical="center" wrapText="1"/>
    </xf>
    <xf numFmtId="4" fontId="15" fillId="0" borderId="3"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49" fontId="16" fillId="0" borderId="3" xfId="0" applyNumberFormat="1" applyFont="1" applyFill="1" applyBorder="1" applyAlignment="1">
      <alignment horizontal="center" vertical="center" wrapText="1"/>
    </xf>
    <xf numFmtId="49" fontId="11" fillId="0" borderId="0" xfId="0" applyNumberFormat="1" applyFont="1" applyFill="1"/>
    <xf numFmtId="49" fontId="4" fillId="0" borderId="10" xfId="0" applyNumberFormat="1" applyFont="1" applyFill="1" applyBorder="1" applyAlignment="1">
      <alignment horizontal="center" vertical="center" wrapText="1"/>
    </xf>
    <xf numFmtId="49" fontId="6" fillId="0" borderId="44" xfId="0" applyNumberFormat="1" applyFont="1" applyFill="1" applyBorder="1" applyAlignment="1">
      <alignment horizontal="center" vertical="center" wrapText="1"/>
    </xf>
    <xf numFmtId="0" fontId="7" fillId="0" borderId="2" xfId="0" applyFont="1" applyFill="1" applyBorder="1" applyAlignment="1">
      <alignment vertical="top" wrapText="1"/>
    </xf>
    <xf numFmtId="0" fontId="12" fillId="4" borderId="3" xfId="0" applyFont="1" applyFill="1" applyBorder="1" applyAlignment="1">
      <alignment horizontal="center" vertical="center" wrapText="1"/>
    </xf>
    <xf numFmtId="0" fontId="1" fillId="4" borderId="37" xfId="0" applyFont="1" applyFill="1" applyBorder="1" applyAlignment="1">
      <alignment horizontal="left" vertical="center" wrapText="1"/>
    </xf>
    <xf numFmtId="0" fontId="1" fillId="0" borderId="47" xfId="0" applyFont="1" applyFill="1" applyBorder="1" applyAlignment="1">
      <alignment vertical="center" wrapText="1"/>
    </xf>
    <xf numFmtId="0" fontId="1" fillId="0" borderId="48" xfId="0" applyFont="1" applyFill="1" applyBorder="1" applyAlignment="1">
      <alignment vertical="center" wrapText="1"/>
    </xf>
    <xf numFmtId="0" fontId="1" fillId="0" borderId="21" xfId="0" applyNumberFormat="1" applyFont="1" applyFill="1" applyBorder="1" applyAlignment="1">
      <alignment horizontal="left"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32" xfId="0" applyNumberFormat="1" applyFont="1" applyFill="1" applyBorder="1" applyAlignment="1">
      <alignment horizontal="left" vertical="center" wrapText="1"/>
    </xf>
    <xf numFmtId="0" fontId="2" fillId="0" borderId="1" xfId="0" applyFont="1" applyFill="1" applyBorder="1" applyAlignment="1">
      <alignment vertical="top" wrapText="1"/>
    </xf>
    <xf numFmtId="4" fontId="6" fillId="0" borderId="12" xfId="0" applyNumberFormat="1" applyFont="1" applyFill="1" applyBorder="1" applyAlignment="1">
      <alignment horizontal="center" vertical="top" wrapText="1"/>
    </xf>
    <xf numFmtId="0" fontId="1" fillId="0" borderId="21" xfId="0" applyNumberFormat="1" applyFont="1" applyFill="1" applyBorder="1" applyAlignment="1">
      <alignment vertical="top" wrapText="1"/>
    </xf>
    <xf numFmtId="0" fontId="1" fillId="0" borderId="23" xfId="0" applyNumberFormat="1" applyFont="1" applyFill="1" applyBorder="1" applyAlignment="1">
      <alignment vertical="top" wrapText="1"/>
    </xf>
    <xf numFmtId="0" fontId="1" fillId="0" borderId="29" xfId="0" applyNumberFormat="1" applyFont="1" applyFill="1" applyBorder="1" applyAlignment="1">
      <alignment horizontal="left" vertical="top" wrapText="1"/>
    </xf>
    <xf numFmtId="0" fontId="7" fillId="0" borderId="28" xfId="0" applyFont="1" applyFill="1" applyBorder="1" applyAlignment="1">
      <alignment horizontal="left" vertical="top" wrapText="1"/>
    </xf>
    <xf numFmtId="0" fontId="1" fillId="0" borderId="28" xfId="0" applyFont="1" applyFill="1" applyBorder="1" applyAlignment="1">
      <alignment horizontal="center" vertical="center" wrapText="1"/>
    </xf>
    <xf numFmtId="4" fontId="15" fillId="0" borderId="27" xfId="0" applyNumberFormat="1" applyFont="1" applyFill="1" applyBorder="1" applyAlignment="1">
      <alignment horizontal="center" vertical="top" wrapText="1"/>
    </xf>
    <xf numFmtId="0" fontId="22" fillId="0" borderId="0" xfId="0" applyFont="1" applyFill="1"/>
    <xf numFmtId="0" fontId="1" fillId="0" borderId="32" xfId="0" applyNumberFormat="1" applyFont="1" applyFill="1" applyBorder="1" applyAlignment="1">
      <alignment horizontal="left" vertical="top" wrapText="1"/>
    </xf>
    <xf numFmtId="0" fontId="7" fillId="0" borderId="3" xfId="0" applyFont="1" applyFill="1" applyBorder="1" applyAlignment="1">
      <alignment horizontal="center" vertical="top" wrapText="1"/>
    </xf>
    <xf numFmtId="0" fontId="1" fillId="0" borderId="37" xfId="0" applyNumberFormat="1" applyFont="1" applyFill="1" applyBorder="1" applyAlignment="1">
      <alignment horizontal="left" vertical="top"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21" xfId="0" applyNumberFormat="1" applyFont="1" applyFill="1" applyBorder="1" applyAlignment="1">
      <alignment horizontal="left" vertical="top" wrapText="1"/>
    </xf>
    <xf numFmtId="0" fontId="9" fillId="0" borderId="32" xfId="0" applyNumberFormat="1" applyFont="1" applyFill="1" applyBorder="1" applyAlignment="1">
      <alignment horizontal="left" vertical="top" wrapText="1"/>
    </xf>
    <xf numFmtId="0" fontId="10" fillId="0" borderId="3" xfId="0" applyFont="1" applyFill="1" applyBorder="1" applyAlignment="1">
      <alignment horizontal="center" vertical="top" wrapText="1"/>
    </xf>
    <xf numFmtId="0" fontId="9" fillId="0" borderId="3"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7" fillId="0" borderId="10" xfId="0" applyFont="1" applyFill="1" applyBorder="1" applyAlignment="1">
      <alignment horizontal="center" vertical="top" wrapText="1"/>
    </xf>
    <xf numFmtId="0" fontId="1" fillId="0" borderId="49" xfId="0" applyFont="1" applyFill="1" applyBorder="1" applyAlignment="1">
      <alignment horizontal="left" vertical="top" wrapText="1"/>
    </xf>
    <xf numFmtId="4" fontId="15" fillId="0" borderId="12" xfId="0" applyNumberFormat="1" applyFont="1" applyFill="1" applyBorder="1" applyAlignment="1">
      <alignment horizontal="center" vertical="top" wrapText="1"/>
    </xf>
    <xf numFmtId="0" fontId="1" fillId="0" borderId="49" xfId="0" applyFont="1" applyFill="1" applyBorder="1" applyAlignment="1">
      <alignment horizontal="left" vertical="center" wrapText="1"/>
    </xf>
    <xf numFmtId="49" fontId="1" fillId="0" borderId="33" xfId="0" applyNumberFormat="1" applyFont="1" applyFill="1" applyBorder="1" applyAlignment="1">
      <alignment vertical="center" wrapText="1"/>
    </xf>
    <xf numFmtId="49" fontId="1" fillId="0" borderId="36" xfId="0" applyNumberFormat="1"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vertical="top" wrapText="1"/>
    </xf>
    <xf numFmtId="0" fontId="1" fillId="4" borderId="48" xfId="0" applyFont="1" applyFill="1" applyBorder="1" applyAlignment="1">
      <alignment vertical="center" wrapText="1"/>
    </xf>
    <xf numFmtId="0" fontId="1" fillId="4" borderId="47" xfId="0" applyFont="1" applyFill="1" applyBorder="1" applyAlignment="1">
      <alignment vertical="center" wrapText="1"/>
    </xf>
    <xf numFmtId="0" fontId="15" fillId="4" borderId="1" xfId="0" applyFont="1" applyFill="1" applyBorder="1" applyAlignment="1">
      <alignment vertical="top" wrapText="1"/>
    </xf>
    <xf numFmtId="4" fontId="15" fillId="4" borderId="2" xfId="0" applyNumberFormat="1" applyFont="1" applyFill="1" applyBorder="1" applyAlignment="1">
      <alignment horizontal="center" vertical="top" wrapText="1"/>
    </xf>
    <xf numFmtId="0" fontId="1" fillId="6" borderId="37" xfId="0" applyFont="1" applyFill="1" applyBorder="1" applyAlignment="1">
      <alignment vertical="center" wrapText="1"/>
    </xf>
    <xf numFmtId="0" fontId="1" fillId="4" borderId="3" xfId="0" applyFont="1" applyFill="1" applyBorder="1" applyAlignment="1">
      <alignment horizontal="center" vertical="center" wrapText="1"/>
    </xf>
    <xf numFmtId="0" fontId="12" fillId="4" borderId="1" xfId="0" applyFont="1" applyFill="1" applyBorder="1" applyAlignment="1">
      <alignment horizontal="center" vertical="center" wrapText="1"/>
    </xf>
    <xf numFmtId="4" fontId="15" fillId="6" borderId="4" xfId="0" applyNumberFormat="1" applyFont="1" applyFill="1" applyBorder="1" applyAlignment="1">
      <alignment horizontal="center" vertical="top" wrapText="1"/>
    </xf>
    <xf numFmtId="0" fontId="1" fillId="4" borderId="1" xfId="0" applyFont="1" applyFill="1" applyBorder="1" applyAlignment="1">
      <alignment horizontal="center" vertical="center" wrapText="1"/>
    </xf>
    <xf numFmtId="0" fontId="12" fillId="4" borderId="3" xfId="0" applyFont="1" applyFill="1" applyBorder="1" applyAlignment="1">
      <alignment vertical="center" wrapText="1"/>
    </xf>
    <xf numFmtId="4" fontId="6" fillId="6" borderId="4" xfId="0" applyNumberFormat="1" applyFont="1" applyFill="1" applyBorder="1" applyAlignment="1">
      <alignment horizontal="center" vertical="top" wrapText="1"/>
    </xf>
    <xf numFmtId="0" fontId="2" fillId="4" borderId="1" xfId="0" applyFont="1" applyFill="1" applyBorder="1" applyAlignment="1">
      <alignment vertical="top" wrapText="1"/>
    </xf>
    <xf numFmtId="0" fontId="2" fillId="6" borderId="1" xfId="0" applyFont="1" applyFill="1" applyBorder="1" applyAlignment="1">
      <alignment vertical="top" wrapText="1"/>
    </xf>
    <xf numFmtId="4" fontId="6" fillId="6" borderId="12" xfId="0" applyNumberFormat="1" applyFont="1" applyFill="1" applyBorder="1" applyAlignment="1">
      <alignment horizontal="center" vertical="top" wrapText="1"/>
    </xf>
    <xf numFmtId="0" fontId="4" fillId="4" borderId="1" xfId="0" applyFont="1" applyFill="1" applyBorder="1" applyAlignment="1">
      <alignment vertical="top" wrapText="1"/>
    </xf>
    <xf numFmtId="0" fontId="2" fillId="4" borderId="10" xfId="0" applyFont="1" applyFill="1" applyBorder="1" applyAlignment="1">
      <alignment vertical="top" wrapText="1"/>
    </xf>
    <xf numFmtId="0" fontId="7" fillId="6" borderId="1" xfId="0" applyFont="1" applyFill="1" applyBorder="1" applyAlignment="1">
      <alignment vertical="top" wrapText="1"/>
    </xf>
    <xf numFmtId="4" fontId="15" fillId="4" borderId="2" xfId="0" applyNumberFormat="1" applyFont="1" applyFill="1" applyBorder="1" applyAlignment="1">
      <alignment horizontal="center" vertical="justify" wrapText="1"/>
    </xf>
    <xf numFmtId="0" fontId="16" fillId="0" borderId="34" xfId="0" applyFont="1" applyFill="1" applyBorder="1" applyAlignment="1">
      <alignment horizontal="center" vertical="center" wrapText="1"/>
    </xf>
    <xf numFmtId="0" fontId="7" fillId="4" borderId="17" xfId="0" applyFont="1" applyFill="1" applyBorder="1" applyAlignment="1">
      <alignment horizontal="left" vertical="top" wrapText="1"/>
    </xf>
    <xf numFmtId="0" fontId="1" fillId="0" borderId="36" xfId="0" applyFont="1" applyFill="1" applyBorder="1" applyAlignment="1">
      <alignment horizontal="center" vertical="center" wrapText="1"/>
    </xf>
    <xf numFmtId="0" fontId="7" fillId="2" borderId="45" xfId="0" applyFont="1" applyFill="1" applyBorder="1" applyAlignment="1">
      <alignment horizontal="left" vertical="center" wrapText="1"/>
    </xf>
    <xf numFmtId="4" fontId="12" fillId="2" borderId="2" xfId="0" applyNumberFormat="1" applyFont="1" applyFill="1" applyBorder="1" applyAlignment="1">
      <alignment vertical="top" wrapText="1"/>
    </xf>
    <xf numFmtId="4" fontId="24" fillId="0" borderId="0" xfId="0" applyNumberFormat="1" applyFont="1"/>
    <xf numFmtId="4" fontId="25" fillId="0" borderId="0" xfId="0" applyNumberFormat="1" applyFont="1"/>
    <xf numFmtId="0" fontId="1" fillId="4" borderId="49" xfId="0" applyFont="1" applyFill="1" applyBorder="1" applyAlignment="1">
      <alignment vertical="center" wrapText="1"/>
    </xf>
    <xf numFmtId="0" fontId="7" fillId="4" borderId="8" xfId="0" applyFont="1" applyFill="1" applyBorder="1" applyAlignment="1">
      <alignment vertical="top" wrapText="1"/>
    </xf>
    <xf numFmtId="4" fontId="15" fillId="4" borderId="7" xfId="0" applyNumberFormat="1" applyFont="1" applyFill="1" applyBorder="1" applyAlignment="1">
      <alignment horizontal="center" vertical="top" wrapText="1"/>
    </xf>
    <xf numFmtId="4" fontId="26" fillId="0" borderId="0" xfId="0" applyNumberFormat="1" applyFont="1"/>
    <xf numFmtId="0" fontId="7" fillId="4" borderId="9" xfId="0" applyFont="1" applyFill="1" applyBorder="1" applyAlignment="1">
      <alignment vertical="top" wrapText="1"/>
    </xf>
    <xf numFmtId="4" fontId="16" fillId="0" borderId="0" xfId="0" applyNumberFormat="1" applyFont="1" applyAlignment="1">
      <alignment horizontal="left" vertical="top"/>
    </xf>
    <xf numFmtId="0" fontId="7" fillId="2" borderId="47" xfId="0" applyFont="1" applyFill="1" applyBorder="1" applyAlignment="1">
      <alignment horizontal="left" vertical="center" wrapText="1"/>
    </xf>
    <xf numFmtId="4" fontId="7" fillId="2" borderId="7" xfId="0" applyNumberFormat="1" applyFont="1" applyFill="1" applyBorder="1" applyAlignment="1">
      <alignment horizontal="center" vertical="center" wrapText="1"/>
    </xf>
    <xf numFmtId="4" fontId="15" fillId="4" borderId="4" xfId="0" applyNumberFormat="1" applyFont="1" applyFill="1" applyBorder="1" applyAlignment="1">
      <alignment horizontal="center" vertical="top" wrapText="1"/>
    </xf>
    <xf numFmtId="0" fontId="8" fillId="4" borderId="32" xfId="0" applyFont="1" applyFill="1" applyBorder="1" applyAlignment="1">
      <alignment vertical="center"/>
    </xf>
    <xf numFmtId="0" fontId="8" fillId="4" borderId="37" xfId="0" applyFont="1" applyFill="1" applyBorder="1" applyAlignment="1">
      <alignment vertical="center"/>
    </xf>
    <xf numFmtId="0" fontId="1" fillId="4" borderId="21" xfId="0" applyFont="1" applyFill="1" applyBorder="1" applyAlignment="1">
      <alignment horizontal="left" vertical="center" wrapText="1"/>
    </xf>
    <xf numFmtId="0" fontId="1" fillId="4" borderId="32" xfId="0" applyFont="1" applyFill="1" applyBorder="1" applyAlignment="1">
      <alignment horizontal="left" vertical="center" wrapText="1"/>
    </xf>
    <xf numFmtId="0" fontId="2" fillId="4" borderId="7"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1" xfId="0" applyFont="1" applyFill="1" applyBorder="1" applyAlignment="1">
      <alignment horizontal="center" vertical="top" wrapText="1"/>
    </xf>
    <xf numFmtId="4" fontId="27" fillId="4" borderId="4" xfId="0" applyNumberFormat="1" applyFont="1" applyFill="1" applyBorder="1" applyAlignment="1">
      <alignment horizontal="center" vertical="top" wrapText="1"/>
    </xf>
    <xf numFmtId="0" fontId="1" fillId="4" borderId="3"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5" fillId="6" borderId="12" xfId="0" applyFont="1" applyFill="1" applyBorder="1" applyAlignment="1">
      <alignment horizontal="left" vertical="top" wrapText="1"/>
    </xf>
    <xf numFmtId="0" fontId="1" fillId="6" borderId="1" xfId="0" applyFont="1" applyFill="1" applyBorder="1" applyAlignment="1">
      <alignment horizontal="center" vertical="center" wrapText="1"/>
    </xf>
    <xf numFmtId="0" fontId="1" fillId="6" borderId="34" xfId="0" applyFont="1" applyFill="1" applyBorder="1" applyAlignment="1">
      <alignment horizontal="center" vertical="center" wrapText="1"/>
    </xf>
    <xf numFmtId="0" fontId="7" fillId="6" borderId="17" xfId="0" applyFont="1" applyFill="1" applyBorder="1" applyAlignment="1">
      <alignment horizontal="left" vertical="top" wrapText="1"/>
    </xf>
    <xf numFmtId="0" fontId="1" fillId="6" borderId="3" xfId="0" applyFont="1" applyFill="1" applyBorder="1" applyAlignment="1">
      <alignment vertical="center" wrapText="1"/>
    </xf>
    <xf numFmtId="49" fontId="1" fillId="6" borderId="33" xfId="0" applyNumberFormat="1" applyFont="1" applyFill="1" applyBorder="1" applyAlignment="1">
      <alignment vertical="center" wrapText="1"/>
    </xf>
    <xf numFmtId="0" fontId="2" fillId="6" borderId="12" xfId="0" applyFont="1" applyFill="1" applyBorder="1" applyAlignment="1">
      <alignment horizontal="left" vertical="top" wrapText="1"/>
    </xf>
    <xf numFmtId="0" fontId="1" fillId="6" borderId="17" xfId="0" applyFont="1" applyFill="1" applyBorder="1" applyAlignment="1">
      <alignment horizontal="left" vertical="top" wrapText="1"/>
    </xf>
    <xf numFmtId="0" fontId="4" fillId="0" borderId="21" xfId="0" applyFont="1" applyFill="1" applyBorder="1" applyAlignment="1">
      <alignment vertical="top" wrapText="1"/>
    </xf>
    <xf numFmtId="4" fontId="27" fillId="0" borderId="2" xfId="0" applyNumberFormat="1" applyFont="1" applyFill="1" applyBorder="1" applyAlignment="1">
      <alignment horizontal="center" vertical="top" wrapText="1"/>
    </xf>
    <xf numFmtId="0" fontId="1" fillId="6" borderId="32" xfId="0" applyFont="1" applyFill="1" applyBorder="1" applyAlignment="1">
      <alignment vertical="top" wrapText="1"/>
    </xf>
    <xf numFmtId="2" fontId="27" fillId="4" borderId="4" xfId="0" applyNumberFormat="1" applyFont="1" applyFill="1" applyBorder="1" applyAlignment="1">
      <alignment horizontal="center" vertical="top" wrapText="1"/>
    </xf>
    <xf numFmtId="0" fontId="7" fillId="4" borderId="10" xfId="0" applyFont="1" applyFill="1" applyBorder="1" applyAlignment="1">
      <alignment horizontal="left" vertical="top" wrapText="1"/>
    </xf>
    <xf numFmtId="0" fontId="7" fillId="4" borderId="3" xfId="0" applyFont="1" applyFill="1" applyBorder="1" applyAlignment="1">
      <alignment horizontal="left" vertical="top" wrapText="1"/>
    </xf>
    <xf numFmtId="0" fontId="15" fillId="6" borderId="1" xfId="0" applyFont="1" applyFill="1" applyBorder="1" applyAlignment="1">
      <alignment vertical="top" wrapText="1"/>
    </xf>
    <xf numFmtId="0" fontId="1" fillId="0" borderId="34" xfId="0" applyFont="1" applyBorder="1" applyAlignment="1">
      <alignment horizontal="center" vertical="center" wrapText="1"/>
    </xf>
    <xf numFmtId="0" fontId="1" fillId="0" borderId="33" xfId="0" applyFont="1" applyBorder="1" applyAlignment="1">
      <alignment horizontal="center" vertical="center" wrapText="1"/>
    </xf>
    <xf numFmtId="4" fontId="15" fillId="6" borderId="2" xfId="0" applyNumberFormat="1" applyFont="1" applyFill="1" applyBorder="1" applyAlignment="1">
      <alignment horizontal="center" vertical="justify" wrapText="1"/>
    </xf>
    <xf numFmtId="49" fontId="1" fillId="0" borderId="33" xfId="0" applyNumberFormat="1" applyFont="1" applyBorder="1" applyAlignment="1">
      <alignment vertical="center" wrapText="1"/>
    </xf>
    <xf numFmtId="0" fontId="7" fillId="2" borderId="7" xfId="0" applyFont="1" applyFill="1" applyBorder="1" applyAlignment="1">
      <alignment vertical="center" wrapText="1"/>
    </xf>
    <xf numFmtId="0" fontId="8" fillId="0" borderId="0" xfId="0" applyFont="1" applyAlignment="1">
      <alignment vertical="top"/>
    </xf>
    <xf numFmtId="0" fontId="7" fillId="4" borderId="3" xfId="0" applyFont="1" applyFill="1" applyBorder="1" applyAlignment="1">
      <alignment vertical="center" wrapText="1"/>
    </xf>
    <xf numFmtId="0" fontId="7" fillId="4" borderId="37" xfId="0" applyFont="1" applyFill="1" applyBorder="1" applyAlignment="1">
      <alignment vertical="center" wrapText="1"/>
    </xf>
    <xf numFmtId="0" fontId="7" fillId="0" borderId="3" xfId="0" applyFont="1" applyBorder="1" applyAlignment="1">
      <alignment vertical="top" wrapText="1"/>
    </xf>
    <xf numFmtId="0" fontId="28" fillId="2" borderId="2" xfId="0" applyFont="1" applyFill="1" applyBorder="1" applyAlignment="1">
      <alignment vertical="center" wrapText="1"/>
    </xf>
    <xf numFmtId="0" fontId="29" fillId="2" borderId="2" xfId="0" applyFont="1" applyFill="1" applyBorder="1" applyAlignment="1">
      <alignment vertical="top" wrapText="1"/>
    </xf>
    <xf numFmtId="4" fontId="15" fillId="2" borderId="2" xfId="0" applyNumberFormat="1" applyFont="1" applyFill="1" applyBorder="1" applyAlignment="1">
      <alignment horizontal="center" vertical="center" wrapText="1"/>
    </xf>
    <xf numFmtId="0" fontId="29" fillId="2" borderId="43" xfId="0" applyFont="1" applyFill="1" applyBorder="1" applyAlignment="1">
      <alignment vertical="top" wrapText="1"/>
    </xf>
    <xf numFmtId="4" fontId="30" fillId="4" borderId="0" xfId="0" applyNumberFormat="1" applyFont="1" applyFill="1"/>
    <xf numFmtId="4" fontId="26" fillId="4" borderId="0" xfId="0" applyNumberFormat="1" applyFont="1" applyFill="1"/>
    <xf numFmtId="4" fontId="19" fillId="4" borderId="0" xfId="0" applyNumberFormat="1" applyFont="1" applyFill="1"/>
    <xf numFmtId="4" fontId="15" fillId="6" borderId="30" xfId="0" applyNumberFormat="1" applyFont="1" applyFill="1" applyBorder="1" applyAlignment="1">
      <alignment horizontal="center" vertical="top" wrapText="1"/>
    </xf>
    <xf numFmtId="0" fontId="7" fillId="2" borderId="53" xfId="0" applyFont="1" applyFill="1" applyBorder="1" applyAlignment="1">
      <alignment vertical="center" wrapText="1"/>
    </xf>
    <xf numFmtId="0" fontId="28" fillId="7" borderId="1" xfId="0" applyFont="1" applyFill="1" applyBorder="1" applyAlignment="1">
      <alignment vertical="center" wrapText="1"/>
    </xf>
    <xf numFmtId="0" fontId="29" fillId="7" borderId="1" xfId="0" applyFont="1" applyFill="1" applyBorder="1" applyAlignment="1">
      <alignment vertical="top" wrapText="1"/>
    </xf>
    <xf numFmtId="4" fontId="15" fillId="7" borderId="1" xfId="0" applyNumberFormat="1" applyFont="1" applyFill="1" applyBorder="1" applyAlignment="1">
      <alignment horizontal="center" vertical="center" wrapText="1"/>
    </xf>
    <xf numFmtId="0" fontId="29" fillId="7" borderId="34" xfId="0" applyFont="1" applyFill="1" applyBorder="1" applyAlignment="1">
      <alignment vertical="top" wrapText="1"/>
    </xf>
    <xf numFmtId="4" fontId="19" fillId="6" borderId="0" xfId="0" applyNumberFormat="1" applyFont="1" applyFill="1"/>
    <xf numFmtId="4" fontId="13" fillId="6" borderId="0" xfId="0" applyNumberFormat="1" applyFont="1" applyFill="1"/>
    <xf numFmtId="0" fontId="8" fillId="6" borderId="0" xfId="0" applyFont="1" applyFill="1"/>
    <xf numFmtId="4" fontId="8" fillId="6" borderId="0" xfId="0" applyNumberFormat="1" applyFont="1" applyFill="1"/>
    <xf numFmtId="0" fontId="1" fillId="0" borderId="10" xfId="0" applyFont="1" applyFill="1" applyBorder="1" applyAlignment="1">
      <alignment vertical="top" wrapText="1"/>
    </xf>
    <xf numFmtId="0" fontId="7" fillId="2" borderId="56" xfId="0" applyFont="1" applyFill="1" applyBorder="1" applyAlignment="1">
      <alignment vertical="center" wrapText="1"/>
    </xf>
    <xf numFmtId="0" fontId="28" fillId="7" borderId="25" xfId="0" applyFont="1" applyFill="1" applyBorder="1" applyAlignment="1">
      <alignment vertical="center" wrapText="1"/>
    </xf>
    <xf numFmtId="0" fontId="29" fillId="7" borderId="25" xfId="0" applyFont="1" applyFill="1" applyBorder="1" applyAlignment="1">
      <alignment vertical="top" wrapText="1"/>
    </xf>
    <xf numFmtId="4" fontId="15" fillId="7" borderId="25" xfId="0" applyNumberFormat="1" applyFont="1" applyFill="1" applyBorder="1" applyAlignment="1">
      <alignment horizontal="center" vertical="center" wrapText="1"/>
    </xf>
    <xf numFmtId="0" fontId="29" fillId="7" borderId="57" xfId="0" applyFont="1" applyFill="1" applyBorder="1" applyAlignment="1">
      <alignment vertical="top" wrapText="1"/>
    </xf>
    <xf numFmtId="4" fontId="15" fillId="6" borderId="3" xfId="0" applyNumberFormat="1" applyFont="1" applyFill="1" applyBorder="1" applyAlignment="1">
      <alignment horizontal="center" vertical="center" wrapText="1"/>
    </xf>
    <xf numFmtId="0" fontId="11" fillId="6" borderId="0" xfId="0" applyFont="1" applyFill="1"/>
    <xf numFmtId="0" fontId="1" fillId="6" borderId="10" xfId="0" applyFont="1" applyFill="1" applyBorder="1" applyAlignment="1">
      <alignment vertical="top" wrapText="1"/>
    </xf>
    <xf numFmtId="0" fontId="3" fillId="6" borderId="2" xfId="0" applyFont="1" applyFill="1" applyBorder="1" applyAlignment="1">
      <alignment horizontal="center" vertical="top" wrapText="1"/>
    </xf>
    <xf numFmtId="0" fontId="12" fillId="6" borderId="10" xfId="0" applyFont="1" applyFill="1" applyBorder="1" applyAlignment="1">
      <alignment horizontal="center" vertical="center" wrapText="1"/>
    </xf>
    <xf numFmtId="4" fontId="15" fillId="6" borderId="12" xfId="0" applyNumberFormat="1" applyFont="1" applyFill="1" applyBorder="1" applyAlignment="1">
      <alignment horizontal="center" vertical="top" wrapText="1"/>
    </xf>
    <xf numFmtId="0" fontId="12" fillId="6" borderId="10" xfId="0" applyFont="1" applyFill="1" applyBorder="1" applyAlignment="1">
      <alignment vertical="center" wrapText="1"/>
    </xf>
    <xf numFmtId="0" fontId="1" fillId="9" borderId="1" xfId="0" applyFont="1" applyFill="1" applyBorder="1" applyAlignment="1">
      <alignment horizontal="center" vertical="center" wrapText="1"/>
    </xf>
    <xf numFmtId="4" fontId="15" fillId="9" borderId="2" xfId="0" applyNumberFormat="1" applyFont="1" applyFill="1" applyBorder="1" applyAlignment="1">
      <alignment horizontal="center" vertical="justify" wrapText="1"/>
    </xf>
    <xf numFmtId="0" fontId="8" fillId="9" borderId="0" xfId="0" applyFont="1" applyFill="1"/>
    <xf numFmtId="0" fontId="2" fillId="9" borderId="4" xfId="0" applyFont="1" applyFill="1" applyBorder="1" applyAlignment="1">
      <alignment horizontal="center" vertical="top" wrapText="1"/>
    </xf>
    <xf numFmtId="0" fontId="1" fillId="9" borderId="11" xfId="0" applyFont="1" applyFill="1" applyBorder="1" applyAlignment="1">
      <alignment horizontal="center" vertical="center" wrapText="1"/>
    </xf>
    <xf numFmtId="0" fontId="1" fillId="9" borderId="10" xfId="0" applyFont="1" applyFill="1" applyBorder="1" applyAlignment="1">
      <alignment horizontal="center" vertical="center" wrapText="1"/>
    </xf>
    <xf numFmtId="4" fontId="15" fillId="9" borderId="2" xfId="0" applyNumberFormat="1" applyFont="1" applyFill="1" applyBorder="1" applyAlignment="1">
      <alignment horizontal="center" vertical="top" wrapText="1"/>
    </xf>
    <xf numFmtId="0" fontId="1" fillId="9" borderId="3"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 fillId="9" borderId="1" xfId="0" applyFont="1" applyFill="1" applyBorder="1" applyAlignment="1">
      <alignment vertical="top" wrapText="1"/>
    </xf>
    <xf numFmtId="0" fontId="7" fillId="9" borderId="3" xfId="0" applyFont="1" applyFill="1" applyBorder="1" applyAlignment="1">
      <alignment vertical="top" wrapText="1"/>
    </xf>
    <xf numFmtId="4" fontId="2" fillId="9" borderId="2" xfId="0" applyNumberFormat="1" applyFont="1" applyFill="1" applyBorder="1" applyAlignment="1">
      <alignment horizontal="center" vertical="justify" wrapText="1"/>
    </xf>
    <xf numFmtId="4" fontId="15" fillId="9" borderId="2" xfId="0" applyNumberFormat="1" applyFont="1" applyFill="1" applyBorder="1" applyAlignment="1">
      <alignment horizontal="center" vertical="center" wrapText="1"/>
    </xf>
    <xf numFmtId="4" fontId="13" fillId="9" borderId="0" xfId="0" applyNumberFormat="1" applyFont="1" applyFill="1"/>
    <xf numFmtId="4" fontId="8" fillId="9" borderId="0" xfId="0" applyNumberFormat="1" applyFont="1" applyFill="1"/>
    <xf numFmtId="0" fontId="2" fillId="9" borderId="25"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4" borderId="3" xfId="0" applyFont="1" applyFill="1" applyBorder="1" applyAlignment="1">
      <alignment horizontal="center" vertical="top" wrapText="1"/>
    </xf>
    <xf numFmtId="0" fontId="2" fillId="6" borderId="10"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0" borderId="10" xfId="0" applyFont="1" applyFill="1" applyBorder="1" applyAlignment="1">
      <alignment horizontal="center" vertical="top" wrapText="1"/>
    </xf>
    <xf numFmtId="0" fontId="1" fillId="0" borderId="3" xfId="0" applyFont="1" applyFill="1" applyBorder="1" applyAlignment="1">
      <alignment horizontal="center" vertical="top" wrapText="1"/>
    </xf>
    <xf numFmtId="49" fontId="1" fillId="0" borderId="34" xfId="0" applyNumberFormat="1" applyFont="1" applyFill="1" applyBorder="1" applyAlignment="1">
      <alignment horizontal="center" vertical="center" wrapText="1"/>
    </xf>
    <xf numFmtId="49" fontId="1" fillId="0" borderId="3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6" borderId="1"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7" fillId="9" borderId="28" xfId="0" applyFont="1" applyFill="1" applyBorder="1" applyAlignment="1">
      <alignment horizontal="center" vertical="center" wrapText="1"/>
    </xf>
    <xf numFmtId="0" fontId="7" fillId="9"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24"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24" xfId="0" applyFont="1" applyFill="1" applyBorder="1" applyAlignment="1">
      <alignment horizontal="center" vertical="center" wrapText="1"/>
    </xf>
    <xf numFmtId="49" fontId="1" fillId="0" borderId="22" xfId="0" applyNumberFormat="1" applyFont="1" applyBorder="1" applyAlignment="1">
      <alignment horizontal="center" vertical="center" wrapText="1"/>
    </xf>
    <xf numFmtId="49" fontId="1" fillId="0" borderId="44" xfId="0" applyNumberFormat="1" applyFont="1" applyBorder="1" applyAlignment="1">
      <alignment horizontal="center" vertical="center" wrapText="1"/>
    </xf>
    <xf numFmtId="0" fontId="7"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49" fontId="1" fillId="8" borderId="22" xfId="0" applyNumberFormat="1" applyFont="1" applyFill="1" applyBorder="1" applyAlignment="1">
      <alignment horizontal="center" vertical="center" wrapText="1"/>
    </xf>
    <xf numFmtId="49" fontId="1" fillId="8" borderId="44" xfId="0" applyNumberFormat="1" applyFont="1" applyFill="1" applyBorder="1" applyAlignment="1">
      <alignment horizontal="center" vertical="center" wrapText="1"/>
    </xf>
    <xf numFmtId="49" fontId="1" fillId="0" borderId="22" xfId="0" applyNumberFormat="1" applyFont="1" applyFill="1" applyBorder="1" applyAlignment="1">
      <alignment horizontal="center" vertical="center" wrapText="1"/>
    </xf>
    <xf numFmtId="49" fontId="1" fillId="0" borderId="44"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49" fontId="1" fillId="0" borderId="4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6" borderId="36" xfId="0" applyNumberFormat="1" applyFont="1" applyFill="1" applyBorder="1" applyAlignment="1">
      <alignment horizontal="center" vertical="center" wrapText="1"/>
    </xf>
    <xf numFmtId="49" fontId="1" fillId="0" borderId="34" xfId="0" applyNumberFormat="1" applyFont="1" applyBorder="1" applyAlignment="1">
      <alignment horizontal="center" vertical="center" wrapText="1"/>
    </xf>
    <xf numFmtId="49" fontId="1" fillId="0" borderId="33" xfId="0" applyNumberFormat="1" applyFont="1" applyBorder="1" applyAlignment="1">
      <alignment horizontal="center" vertical="center" wrapText="1"/>
    </xf>
    <xf numFmtId="49" fontId="1" fillId="6" borderId="34" xfId="0" applyNumberFormat="1" applyFont="1" applyFill="1" applyBorder="1" applyAlignment="1">
      <alignment horizontal="center" vertical="center" wrapText="1"/>
    </xf>
    <xf numFmtId="49" fontId="1" fillId="6" borderId="33"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center" wrapText="1"/>
    </xf>
    <xf numFmtId="49" fontId="1" fillId="0" borderId="22" xfId="0" applyNumberFormat="1" applyFont="1" applyFill="1" applyBorder="1" applyAlignment="1">
      <alignment horizontal="center" vertical="top" wrapText="1"/>
    </xf>
    <xf numFmtId="49" fontId="1" fillId="0" borderId="44" xfId="0" applyNumberFormat="1" applyFont="1" applyFill="1" applyBorder="1" applyAlignment="1">
      <alignment horizontal="center" vertical="top" wrapText="1"/>
    </xf>
    <xf numFmtId="49" fontId="1" fillId="0" borderId="34" xfId="0" applyNumberFormat="1" applyFont="1" applyFill="1" applyBorder="1" applyAlignment="1">
      <alignment horizontal="center" vertical="top" wrapText="1"/>
    </xf>
    <xf numFmtId="49" fontId="1" fillId="0" borderId="36" xfId="0" applyNumberFormat="1" applyFont="1" applyFill="1" applyBorder="1" applyAlignment="1">
      <alignment horizontal="center" vertical="top" wrapText="1"/>
    </xf>
    <xf numFmtId="0" fontId="1" fillId="4" borderId="10" xfId="0" applyFont="1" applyFill="1" applyBorder="1" applyAlignment="1">
      <alignment horizontal="center" vertical="top" wrapText="1"/>
    </xf>
    <xf numFmtId="49" fontId="1" fillId="0" borderId="31"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top" wrapText="1"/>
    </xf>
    <xf numFmtId="49" fontId="2" fillId="0" borderId="34" xfId="0" applyNumberFormat="1" applyFont="1" applyFill="1" applyBorder="1" applyAlignment="1">
      <alignment horizontal="center" vertical="top" wrapText="1"/>
    </xf>
    <xf numFmtId="0" fontId="1" fillId="0" borderId="28" xfId="0" applyFont="1" applyFill="1" applyBorder="1" applyAlignment="1">
      <alignment horizontal="center" vertical="center" wrapText="1"/>
    </xf>
    <xf numFmtId="0" fontId="1" fillId="0" borderId="24"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1" fillId="0" borderId="24" xfId="0" applyNumberFormat="1"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horizontal="center" vertical="center"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1" fillId="6" borderId="21" xfId="0" applyFont="1" applyFill="1" applyBorder="1" applyAlignment="1">
      <alignment horizontal="left" vertical="center" wrapText="1"/>
    </xf>
    <xf numFmtId="0" fontId="1" fillId="6" borderId="32"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 fillId="4" borderId="21" xfId="0" applyFont="1" applyFill="1" applyBorder="1" applyAlignment="1">
      <alignment horizontal="left" vertical="top" wrapText="1"/>
    </xf>
    <xf numFmtId="0" fontId="1" fillId="4" borderId="32"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34"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7" fillId="4" borderId="1" xfId="0" applyFont="1" applyFill="1" applyBorder="1" applyAlignment="1">
      <alignment horizontal="left" vertical="top" wrapText="1"/>
    </xf>
    <xf numFmtId="0" fontId="7" fillId="4" borderId="3" xfId="0" applyFont="1" applyFill="1" applyBorder="1" applyAlignment="1">
      <alignment horizontal="left" vertical="top" wrapText="1"/>
    </xf>
    <xf numFmtId="0" fontId="1" fillId="4" borderId="11" xfId="0" applyFont="1" applyFill="1" applyBorder="1" applyAlignment="1">
      <alignment horizontal="center" vertical="center" wrapText="1"/>
    </xf>
    <xf numFmtId="0" fontId="1" fillId="6" borderId="10"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 fillId="6" borderId="10" xfId="0" applyFont="1" applyFill="1" applyBorder="1" applyAlignment="1">
      <alignment horizontal="left" vertical="top" wrapText="1"/>
    </xf>
    <xf numFmtId="0" fontId="1" fillId="6" borderId="3" xfId="0" applyFont="1" applyFill="1" applyBorder="1" applyAlignment="1">
      <alignment horizontal="left" vertical="top"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37" xfId="0" applyFont="1" applyFill="1" applyBorder="1" applyAlignment="1">
      <alignment horizontal="left" vertical="center" wrapText="1"/>
    </xf>
    <xf numFmtId="0" fontId="1" fillId="6" borderId="8" xfId="0"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3" xfId="0" applyFont="1" applyBorder="1" applyAlignment="1">
      <alignment horizontal="center" vertical="top" wrapText="1"/>
    </xf>
    <xf numFmtId="0" fontId="2" fillId="4" borderId="1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7" fillId="0" borderId="0" xfId="0" applyFont="1" applyAlignment="1">
      <alignment horizontal="center" vertical="center"/>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 fillId="0" borderId="29" xfId="0" applyFont="1" applyFill="1" applyBorder="1" applyAlignment="1">
      <alignment horizontal="left" vertical="top" wrapText="1"/>
    </xf>
    <xf numFmtId="0" fontId="1" fillId="0" borderId="37" xfId="0" applyFont="1" applyFill="1" applyBorder="1" applyAlignment="1">
      <alignment horizontal="left" vertical="top" wrapText="1"/>
    </xf>
    <xf numFmtId="0" fontId="1" fillId="0" borderId="32" xfId="0" applyFont="1" applyFill="1" applyBorder="1" applyAlignment="1">
      <alignment horizontal="left" vertical="top" wrapText="1"/>
    </xf>
    <xf numFmtId="0" fontId="2" fillId="0" borderId="28"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3" xfId="0" applyFont="1" applyFill="1" applyBorder="1" applyAlignment="1">
      <alignment horizontal="left" vertical="top"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 fillId="0" borderId="24" xfId="0" applyFont="1" applyBorder="1" applyAlignment="1">
      <alignment horizontal="center" vertical="center" wrapText="1"/>
    </xf>
    <xf numFmtId="49" fontId="1" fillId="0" borderId="41" xfId="0" applyNumberFormat="1" applyFont="1" applyBorder="1" applyAlignment="1">
      <alignment horizontal="center" vertical="center" wrapText="1"/>
    </xf>
    <xf numFmtId="0" fontId="9" fillId="3" borderId="0" xfId="0" applyFont="1" applyFill="1" applyAlignment="1">
      <alignment horizontal="center" vertical="center"/>
    </xf>
    <xf numFmtId="0" fontId="7" fillId="0" borderId="0" xfId="0" applyFont="1" applyBorder="1" applyAlignment="1">
      <alignment horizontal="center" vertical="center"/>
    </xf>
    <xf numFmtId="0" fontId="1" fillId="0" borderId="21" xfId="0" applyFont="1" applyFill="1" applyBorder="1" applyAlignment="1">
      <alignment horizontal="left" vertical="top" wrapText="1"/>
    </xf>
    <xf numFmtId="0" fontId="1" fillId="8" borderId="21" xfId="0" applyFont="1" applyFill="1" applyBorder="1" applyAlignment="1">
      <alignment horizontal="left" vertical="top" wrapText="1"/>
    </xf>
    <xf numFmtId="0" fontId="1" fillId="8" borderId="32" xfId="0" applyFont="1" applyFill="1" applyBorder="1" applyAlignment="1">
      <alignment horizontal="left" vertical="top" wrapText="1"/>
    </xf>
    <xf numFmtId="0" fontId="1" fillId="0" borderId="11" xfId="0" applyFont="1" applyFill="1" applyBorder="1" applyAlignment="1">
      <alignment horizontal="center" vertical="center" wrapText="1"/>
    </xf>
    <xf numFmtId="49" fontId="1" fillId="0" borderId="41" xfId="0" applyNumberFormat="1" applyFont="1" applyFill="1" applyBorder="1" applyAlignment="1">
      <alignment horizontal="center" vertical="center" wrapText="1"/>
    </xf>
    <xf numFmtId="49" fontId="1" fillId="8" borderId="41" xfId="0" applyNumberFormat="1" applyFont="1" applyFill="1" applyBorder="1" applyAlignment="1">
      <alignment horizontal="center" vertical="center" wrapText="1"/>
    </xf>
    <xf numFmtId="49" fontId="1" fillId="8" borderId="34" xfId="0" applyNumberFormat="1" applyFont="1" applyFill="1" applyBorder="1" applyAlignment="1">
      <alignment horizontal="center" vertical="center" wrapText="1"/>
    </xf>
    <xf numFmtId="49" fontId="1" fillId="8" borderId="33" xfId="0" applyNumberFormat="1"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32" xfId="0" applyFont="1" applyFill="1" applyBorder="1" applyAlignment="1">
      <alignment horizontal="left" vertical="center" wrapText="1"/>
    </xf>
    <xf numFmtId="0" fontId="1" fillId="0" borderId="23" xfId="0" applyFont="1" applyFill="1" applyBorder="1" applyAlignment="1">
      <alignment horizontal="left" vertical="top" wrapText="1"/>
    </xf>
    <xf numFmtId="0" fontId="1" fillId="8" borderId="23" xfId="0" applyFont="1" applyFill="1" applyBorder="1" applyAlignment="1">
      <alignment horizontal="left" vertical="top" wrapText="1"/>
    </xf>
    <xf numFmtId="0" fontId="1" fillId="4" borderId="37" xfId="0" applyFont="1" applyFill="1" applyBorder="1" applyAlignment="1">
      <alignment horizontal="left" vertical="center" wrapText="1"/>
    </xf>
    <xf numFmtId="0" fontId="1" fillId="9" borderId="29" xfId="0" applyFont="1" applyFill="1" applyBorder="1" applyAlignment="1">
      <alignment horizontal="center" vertical="center" wrapText="1"/>
    </xf>
    <xf numFmtId="0" fontId="1" fillId="9" borderId="32"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8"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3" xfId="0" applyFont="1" applyFill="1" applyBorder="1" applyAlignment="1">
      <alignment horizontal="left" vertical="center" wrapText="1"/>
    </xf>
    <xf numFmtId="0" fontId="1" fillId="0" borderId="1"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0" borderId="21" xfId="0" applyNumberFormat="1" applyFont="1" applyFill="1" applyBorder="1" applyAlignment="1">
      <alignment horizontal="left" vertical="top" wrapText="1"/>
    </xf>
    <xf numFmtId="0" fontId="1" fillId="0" borderId="23" xfId="0" applyNumberFormat="1" applyFont="1" applyFill="1" applyBorder="1" applyAlignment="1">
      <alignment horizontal="left" vertical="top" wrapText="1"/>
    </xf>
    <xf numFmtId="0" fontId="1" fillId="0" borderId="32" xfId="0" applyNumberFormat="1" applyFont="1" applyFill="1" applyBorder="1" applyAlignment="1">
      <alignment horizontal="left" vertical="top" wrapText="1"/>
    </xf>
    <xf numFmtId="0" fontId="7" fillId="0" borderId="24" xfId="0" applyFont="1" applyFill="1" applyBorder="1" applyAlignment="1">
      <alignment horizontal="left" vertical="top" wrapText="1"/>
    </xf>
    <xf numFmtId="0" fontId="7" fillId="6" borderId="10" xfId="0" applyFont="1" applyFill="1" applyBorder="1" applyAlignment="1">
      <alignment horizontal="left" vertical="top" wrapText="1"/>
    </xf>
    <xf numFmtId="0" fontId="7" fillId="6" borderId="3" xfId="0" applyFont="1" applyFill="1" applyBorder="1" applyAlignment="1">
      <alignment horizontal="left" vertical="top" wrapText="1"/>
    </xf>
    <xf numFmtId="0" fontId="7" fillId="4" borderId="1" xfId="0" applyFont="1" applyFill="1" applyBorder="1" applyAlignment="1">
      <alignment horizontal="left" vertical="center" wrapText="1"/>
    </xf>
    <xf numFmtId="0" fontId="7" fillId="4" borderId="3" xfId="0" applyFont="1" applyFill="1" applyBorder="1" applyAlignment="1">
      <alignment horizontal="left" vertical="center" wrapText="1"/>
    </xf>
    <xf numFmtId="0" fontId="1" fillId="5" borderId="21" xfId="0" applyFont="1" applyFill="1" applyBorder="1" applyAlignment="1">
      <alignment horizontal="left" vertical="center" wrapText="1"/>
    </xf>
    <xf numFmtId="0" fontId="1" fillId="5" borderId="32"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7" fillId="0" borderId="21" xfId="0" applyFont="1" applyFill="1" applyBorder="1" applyAlignment="1">
      <alignment horizontal="left" vertical="top" wrapText="1"/>
    </xf>
    <xf numFmtId="0" fontId="17" fillId="0" borderId="32" xfId="0" applyFont="1" applyFill="1" applyBorder="1" applyAlignment="1">
      <alignment horizontal="left" vertical="top" wrapText="1"/>
    </xf>
    <xf numFmtId="0" fontId="1" fillId="0" borderId="42" xfId="0" applyFont="1" applyFill="1" applyBorder="1" applyAlignment="1">
      <alignment horizontal="left" vertical="center" wrapText="1"/>
    </xf>
    <xf numFmtId="0" fontId="21" fillId="0" borderId="21" xfId="0" applyFont="1" applyFill="1" applyBorder="1" applyAlignment="1">
      <alignment horizontal="left" vertical="top" wrapText="1"/>
    </xf>
    <xf numFmtId="0" fontId="21" fillId="0" borderId="32" xfId="0" applyFont="1" applyFill="1" applyBorder="1" applyAlignment="1">
      <alignment horizontal="left" vertical="top" wrapText="1"/>
    </xf>
    <xf numFmtId="0" fontId="7" fillId="4" borderId="10" xfId="0" applyFont="1" applyFill="1" applyBorder="1" applyAlignment="1">
      <alignment horizontal="left" vertical="center" wrapText="1"/>
    </xf>
    <xf numFmtId="0" fontId="1" fillId="9" borderId="42" xfId="0" applyFont="1" applyFill="1" applyBorder="1" applyAlignment="1">
      <alignment horizontal="left" vertical="center" wrapText="1"/>
    </xf>
    <xf numFmtId="0" fontId="31" fillId="9" borderId="42"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21" xfId="0" applyNumberFormat="1" applyFont="1" applyFill="1" applyBorder="1" applyAlignment="1">
      <alignment horizontal="center" vertical="center" wrapText="1"/>
    </xf>
    <xf numFmtId="0" fontId="1" fillId="0" borderId="32" xfId="0" applyNumberFormat="1" applyFont="1" applyFill="1" applyBorder="1" applyAlignment="1">
      <alignment horizontal="center" vertical="center" wrapText="1"/>
    </xf>
    <xf numFmtId="0" fontId="1" fillId="0" borderId="21" xfId="0" applyNumberFormat="1" applyFont="1" applyFill="1" applyBorder="1" applyAlignment="1">
      <alignment horizontal="left" vertical="center" wrapText="1"/>
    </xf>
    <xf numFmtId="0" fontId="1" fillId="0" borderId="32" xfId="0" applyNumberFormat="1" applyFont="1" applyFill="1" applyBorder="1" applyAlignment="1">
      <alignment horizontal="left" vertical="center" wrapText="1"/>
    </xf>
    <xf numFmtId="0" fontId="1" fillId="4" borderId="21" xfId="0" applyFont="1" applyFill="1" applyBorder="1" applyAlignment="1">
      <alignment horizontal="left" vertical="center" wrapText="1"/>
    </xf>
    <xf numFmtId="0" fontId="1" fillId="4" borderId="32" xfId="0" applyFont="1" applyFill="1" applyBorder="1" applyAlignment="1">
      <alignment horizontal="left" vertical="center" wrapText="1"/>
    </xf>
    <xf numFmtId="0" fontId="1" fillId="6" borderId="21" xfId="0" applyFont="1" applyFill="1" applyBorder="1" applyAlignment="1">
      <alignment horizontal="left" vertical="top" wrapText="1"/>
    </xf>
    <xf numFmtId="0" fontId="7" fillId="6" borderId="32" xfId="0" applyFont="1" applyFill="1" applyBorder="1" applyAlignment="1">
      <alignment horizontal="left" vertical="top" wrapText="1"/>
    </xf>
    <xf numFmtId="0" fontId="1" fillId="6" borderId="34" xfId="0" applyFont="1" applyFill="1" applyBorder="1" applyAlignment="1">
      <alignment horizontal="center" vertical="center" wrapText="1"/>
    </xf>
    <xf numFmtId="0" fontId="1" fillId="6" borderId="33"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4" fillId="6" borderId="21" xfId="0" applyFont="1" applyFill="1" applyBorder="1" applyAlignment="1">
      <alignment horizontal="left" vertical="top" wrapText="1"/>
    </xf>
    <xf numFmtId="0" fontId="4" fillId="6" borderId="32" xfId="0" applyFont="1" applyFill="1" applyBorder="1" applyAlignment="1">
      <alignment horizontal="left" vertical="top" wrapText="1"/>
    </xf>
    <xf numFmtId="0" fontId="7" fillId="6" borderId="1" xfId="0" applyFont="1" applyFill="1" applyBorder="1" applyAlignment="1">
      <alignment horizontal="left" vertical="top" wrapText="1"/>
    </xf>
    <xf numFmtId="0" fontId="1" fillId="9" borderId="21" xfId="0" applyFont="1" applyFill="1" applyBorder="1" applyAlignment="1">
      <alignment horizontal="left" vertical="center" wrapText="1"/>
    </xf>
    <xf numFmtId="0" fontId="1" fillId="9" borderId="37" xfId="0" applyFont="1" applyFill="1" applyBorder="1" applyAlignment="1">
      <alignment horizontal="left" vertical="center" wrapText="1"/>
    </xf>
    <xf numFmtId="0" fontId="1" fillId="9" borderId="21" xfId="0" applyFont="1" applyFill="1" applyBorder="1" applyAlignment="1">
      <alignment horizontal="center" vertical="center" wrapText="1"/>
    </xf>
    <xf numFmtId="0" fontId="1" fillId="9" borderId="37" xfId="0" applyFont="1" applyFill="1" applyBorder="1" applyAlignment="1">
      <alignment horizontal="center" vertical="center" wrapText="1"/>
    </xf>
    <xf numFmtId="49" fontId="1" fillId="9" borderId="36" xfId="0" applyNumberFormat="1" applyFont="1" applyFill="1" applyBorder="1" applyAlignment="1">
      <alignment horizontal="center" vertical="center" wrapText="1"/>
    </xf>
    <xf numFmtId="49" fontId="1" fillId="9" borderId="33" xfId="0" applyNumberFormat="1"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4" xfId="0" applyFont="1" applyFill="1" applyBorder="1" applyAlignment="1">
      <alignment horizontal="center" vertical="center" wrapText="1"/>
    </xf>
    <xf numFmtId="0" fontId="1" fillId="9" borderId="28"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4" borderId="54" xfId="0" applyFont="1" applyFill="1" applyBorder="1" applyAlignment="1">
      <alignment horizontal="left" vertical="center" wrapText="1"/>
    </xf>
    <xf numFmtId="0" fontId="1" fillId="4" borderId="42" xfId="0" applyFont="1" applyFill="1" applyBorder="1" applyAlignment="1">
      <alignment horizontal="left" vertical="center" wrapText="1"/>
    </xf>
    <xf numFmtId="0" fontId="7" fillId="4" borderId="3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0" borderId="30" xfId="0" applyFont="1" applyFill="1" applyBorder="1" applyAlignment="1">
      <alignment horizontal="center" vertical="center" wrapText="1"/>
    </xf>
    <xf numFmtId="49" fontId="1" fillId="0" borderId="55" xfId="0" applyNumberFormat="1" applyFont="1" applyBorder="1" applyAlignment="1">
      <alignment horizontal="center" vertical="center" wrapText="1"/>
    </xf>
    <xf numFmtId="49" fontId="1" fillId="0" borderId="43"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7"/>
  <sheetViews>
    <sheetView tabSelected="1" view="pageBreakPreview" zoomScaleSheetLayoutView="100" workbookViewId="0">
      <selection activeCell="J10" sqref="J10"/>
    </sheetView>
  </sheetViews>
  <sheetFormatPr defaultRowHeight="12"/>
  <cols>
    <col min="1" max="1" width="42" style="22" customWidth="1"/>
    <col min="2" max="2" width="24.28515625" style="22" customWidth="1"/>
    <col min="3" max="3" width="10.28515625" style="22" customWidth="1"/>
    <col min="4" max="4" width="22.42578125" style="22" customWidth="1"/>
    <col min="5" max="5" width="12.28515625" style="22" customWidth="1"/>
    <col min="6" max="6" width="13.42578125" style="22" customWidth="1"/>
    <col min="7" max="8" width="19.140625" style="22" customWidth="1"/>
    <col min="9" max="9" width="15.28515625" style="22" customWidth="1"/>
    <col min="10" max="10" width="15.7109375" style="22" customWidth="1"/>
    <col min="11" max="11" width="19.5703125" style="22" bestFit="1" customWidth="1"/>
    <col min="12" max="12" width="22" style="22" bestFit="1" customWidth="1"/>
    <col min="13" max="16384" width="9.140625" style="22"/>
  </cols>
  <sheetData>
    <row r="1" spans="1:10">
      <c r="A1" s="444" t="s">
        <v>310</v>
      </c>
      <c r="B1" s="444"/>
      <c r="C1" s="444"/>
      <c r="D1" s="444"/>
      <c r="E1" s="444"/>
      <c r="F1" s="444"/>
      <c r="G1" s="444"/>
    </row>
    <row r="2" spans="1:10">
      <c r="A2" s="444" t="s">
        <v>388</v>
      </c>
      <c r="B2" s="444"/>
      <c r="C2" s="444"/>
      <c r="D2" s="444"/>
      <c r="E2" s="444"/>
      <c r="F2" s="444"/>
      <c r="G2" s="23" t="s">
        <v>520</v>
      </c>
    </row>
    <row r="3" spans="1:10">
      <c r="A3" s="457" t="s">
        <v>125</v>
      </c>
      <c r="B3" s="457"/>
      <c r="C3" s="457"/>
      <c r="D3" s="457"/>
      <c r="E3" s="457"/>
      <c r="F3" s="457"/>
      <c r="G3" s="457"/>
    </row>
    <row r="4" spans="1:10">
      <c r="A4" s="24"/>
      <c r="B4" s="457" t="s">
        <v>1</v>
      </c>
      <c r="C4" s="457"/>
      <c r="D4" s="457"/>
      <c r="E4" s="457"/>
      <c r="F4" s="24"/>
      <c r="G4" s="24"/>
    </row>
    <row r="5" spans="1:10" ht="12.75" thickBot="1">
      <c r="A5" s="458" t="s">
        <v>0</v>
      </c>
      <c r="B5" s="458"/>
      <c r="C5" s="458"/>
      <c r="D5" s="458"/>
      <c r="E5" s="458"/>
      <c r="F5" s="458"/>
      <c r="G5" s="458"/>
    </row>
    <row r="6" spans="1:10" ht="66" customHeight="1" thickBot="1">
      <c r="A6" s="25" t="s">
        <v>2</v>
      </c>
      <c r="B6" s="26" t="s">
        <v>3</v>
      </c>
      <c r="C6" s="26" t="s">
        <v>16</v>
      </c>
      <c r="D6" s="26" t="s">
        <v>4</v>
      </c>
      <c r="E6" s="27" t="s">
        <v>5</v>
      </c>
      <c r="F6" s="27" t="s">
        <v>6</v>
      </c>
      <c r="G6" s="28" t="s">
        <v>7</v>
      </c>
    </row>
    <row r="7" spans="1:10" ht="19.5" customHeight="1">
      <c r="A7" s="25">
        <v>1</v>
      </c>
      <c r="B7" s="26">
        <v>2</v>
      </c>
      <c r="C7" s="26">
        <v>3</v>
      </c>
      <c r="D7" s="29">
        <v>4</v>
      </c>
      <c r="E7" s="30">
        <v>5</v>
      </c>
      <c r="F7" s="31">
        <v>6</v>
      </c>
      <c r="G7" s="32">
        <v>7</v>
      </c>
    </row>
    <row r="8" spans="1:10" s="35" customFormat="1" ht="74.25" customHeight="1">
      <c r="A8" s="33" t="s">
        <v>277</v>
      </c>
      <c r="B8" s="476" t="s">
        <v>389</v>
      </c>
      <c r="C8" s="13">
        <v>2271</v>
      </c>
      <c r="D8" s="34">
        <v>1746218.27</v>
      </c>
      <c r="E8" s="355" t="s">
        <v>47</v>
      </c>
      <c r="F8" s="347" t="s">
        <v>25</v>
      </c>
      <c r="G8" s="353" t="s">
        <v>50</v>
      </c>
      <c r="I8" s="36"/>
    </row>
    <row r="9" spans="1:10" s="35" customFormat="1" ht="35.25" customHeight="1">
      <c r="A9" s="37"/>
      <c r="B9" s="475"/>
      <c r="C9" s="38"/>
      <c r="D9" s="2" t="s">
        <v>276</v>
      </c>
      <c r="E9" s="347"/>
      <c r="F9" s="347"/>
      <c r="G9" s="384"/>
    </row>
    <row r="10" spans="1:10" s="35" customFormat="1" ht="70.5" customHeight="1">
      <c r="A10" s="33" t="s">
        <v>278</v>
      </c>
      <c r="B10" s="475"/>
      <c r="C10" s="38">
        <v>2271</v>
      </c>
      <c r="D10" s="34">
        <v>501358.4</v>
      </c>
      <c r="E10" s="347"/>
      <c r="F10" s="347"/>
      <c r="G10" s="384"/>
    </row>
    <row r="11" spans="1:10" s="35" customFormat="1" ht="44.25" customHeight="1">
      <c r="A11" s="39"/>
      <c r="B11" s="475"/>
      <c r="C11" s="38"/>
      <c r="D11" s="2" t="s">
        <v>246</v>
      </c>
      <c r="E11" s="347"/>
      <c r="F11" s="347"/>
      <c r="G11" s="384"/>
      <c r="I11" s="40"/>
      <c r="J11" s="40"/>
    </row>
    <row r="12" spans="1:10" s="35" customFormat="1" ht="27" customHeight="1">
      <c r="A12" s="448" t="s">
        <v>257</v>
      </c>
      <c r="B12" s="475"/>
      <c r="C12" s="38">
        <v>2271</v>
      </c>
      <c r="D12" s="34">
        <v>501358.4</v>
      </c>
      <c r="E12" s="347"/>
      <c r="F12" s="347"/>
      <c r="G12" s="384"/>
      <c r="I12" s="40"/>
      <c r="J12" s="40"/>
    </row>
    <row r="13" spans="1:10" s="35" customFormat="1" ht="51.75" customHeight="1">
      <c r="A13" s="449"/>
      <c r="B13" s="477"/>
      <c r="C13" s="41"/>
      <c r="D13" s="2" t="s">
        <v>246</v>
      </c>
      <c r="E13" s="348"/>
      <c r="F13" s="348"/>
      <c r="G13" s="354"/>
    </row>
    <row r="14" spans="1:10" s="35" customFormat="1" ht="39.75" customHeight="1">
      <c r="A14" s="33" t="s">
        <v>253</v>
      </c>
      <c r="B14" s="476" t="s">
        <v>389</v>
      </c>
      <c r="C14" s="13">
        <v>2271</v>
      </c>
      <c r="D14" s="34">
        <v>478780.93</v>
      </c>
      <c r="E14" s="355" t="s">
        <v>85</v>
      </c>
      <c r="F14" s="347" t="s">
        <v>18</v>
      </c>
      <c r="G14" s="42" t="s">
        <v>50</v>
      </c>
    </row>
    <row r="15" spans="1:10" s="35" customFormat="1" ht="39.75" customHeight="1">
      <c r="A15" s="37" t="s">
        <v>254</v>
      </c>
      <c r="B15" s="475"/>
      <c r="C15" s="38"/>
      <c r="D15" s="2" t="s">
        <v>247</v>
      </c>
      <c r="E15" s="347"/>
      <c r="F15" s="347"/>
      <c r="G15" s="43" t="s">
        <v>205</v>
      </c>
    </row>
    <row r="16" spans="1:10" s="35" customFormat="1" ht="39.75" customHeight="1">
      <c r="A16" s="33" t="s">
        <v>255</v>
      </c>
      <c r="B16" s="475"/>
      <c r="C16" s="38">
        <v>2271</v>
      </c>
      <c r="D16" s="34">
        <v>145792</v>
      </c>
      <c r="E16" s="347"/>
      <c r="F16" s="347"/>
      <c r="G16" s="42" t="s">
        <v>50</v>
      </c>
    </row>
    <row r="17" spans="1:11" s="35" customFormat="1" ht="39.75" customHeight="1">
      <c r="A17" s="39" t="s">
        <v>256</v>
      </c>
      <c r="B17" s="475"/>
      <c r="C17" s="38"/>
      <c r="D17" s="2" t="s">
        <v>248</v>
      </c>
      <c r="E17" s="347"/>
      <c r="F17" s="347"/>
      <c r="G17" s="43" t="s">
        <v>205</v>
      </c>
    </row>
    <row r="18" spans="1:11" s="35" customFormat="1" ht="39.75" customHeight="1">
      <c r="A18" s="448" t="s">
        <v>257</v>
      </c>
      <c r="B18" s="475"/>
      <c r="C18" s="38">
        <v>2271</v>
      </c>
      <c r="D18" s="34">
        <v>145792</v>
      </c>
      <c r="E18" s="347"/>
      <c r="F18" s="347"/>
      <c r="G18" s="42" t="s">
        <v>50</v>
      </c>
    </row>
    <row r="19" spans="1:11" s="35" customFormat="1" ht="37.5" customHeight="1">
      <c r="A19" s="449"/>
      <c r="B19" s="477"/>
      <c r="C19" s="41"/>
      <c r="D19" s="2" t="s">
        <v>249</v>
      </c>
      <c r="E19" s="348"/>
      <c r="F19" s="348"/>
      <c r="G19" s="43" t="s">
        <v>205</v>
      </c>
    </row>
    <row r="20" spans="1:11">
      <c r="A20" s="44" t="s">
        <v>8</v>
      </c>
      <c r="B20" s="45"/>
      <c r="C20" s="46"/>
      <c r="D20" s="47">
        <f>D8+D10+D12+D14+D16+D18</f>
        <v>3519300</v>
      </c>
      <c r="E20" s="46"/>
      <c r="F20" s="46"/>
      <c r="G20" s="48"/>
      <c r="H20" s="49"/>
    </row>
    <row r="21" spans="1:11" s="35" customFormat="1" ht="36" customHeight="1">
      <c r="A21" s="467" t="s">
        <v>390</v>
      </c>
      <c r="B21" s="50" t="s">
        <v>391</v>
      </c>
      <c r="C21" s="445">
        <v>2272</v>
      </c>
      <c r="D21" s="34">
        <f>118084.12+17451.15-13630.63</f>
        <v>121904.63999999998</v>
      </c>
      <c r="E21" s="355" t="s">
        <v>48</v>
      </c>
      <c r="F21" s="355" t="s">
        <v>25</v>
      </c>
      <c r="G21" s="353" t="s">
        <v>45</v>
      </c>
    </row>
    <row r="22" spans="1:11" s="35" customFormat="1" ht="42" customHeight="1">
      <c r="A22" s="468"/>
      <c r="B22" s="51" t="s">
        <v>258</v>
      </c>
      <c r="C22" s="446"/>
      <c r="D22" s="2" t="s">
        <v>292</v>
      </c>
      <c r="E22" s="348"/>
      <c r="F22" s="348"/>
      <c r="G22" s="354"/>
      <c r="H22" s="40"/>
    </row>
    <row r="23" spans="1:11" s="35" customFormat="1" ht="38.25" customHeight="1">
      <c r="A23" s="467" t="s">
        <v>392</v>
      </c>
      <c r="B23" s="50" t="s">
        <v>393</v>
      </c>
      <c r="C23" s="445">
        <v>2272</v>
      </c>
      <c r="D23" s="34">
        <f>83906.5+12418.23+13630.63</f>
        <v>109955.36</v>
      </c>
      <c r="E23" s="355" t="s">
        <v>48</v>
      </c>
      <c r="F23" s="355" t="s">
        <v>25</v>
      </c>
      <c r="G23" s="353" t="s">
        <v>45</v>
      </c>
    </row>
    <row r="24" spans="1:11" s="35" customFormat="1" ht="48" customHeight="1">
      <c r="A24" s="468"/>
      <c r="B24" s="52" t="s">
        <v>259</v>
      </c>
      <c r="C24" s="446"/>
      <c r="D24" s="2" t="s">
        <v>293</v>
      </c>
      <c r="E24" s="348"/>
      <c r="F24" s="348"/>
      <c r="G24" s="354"/>
      <c r="H24" s="40"/>
    </row>
    <row r="25" spans="1:11" ht="42" hidden="1" customHeight="1">
      <c r="A25" s="467" t="s">
        <v>394</v>
      </c>
      <c r="B25" s="50" t="s">
        <v>395</v>
      </c>
      <c r="C25" s="445">
        <v>2272</v>
      </c>
      <c r="D25" s="53">
        <v>0</v>
      </c>
      <c r="E25" s="355" t="s">
        <v>85</v>
      </c>
      <c r="F25" s="355" t="s">
        <v>25</v>
      </c>
      <c r="G25" s="353" t="s">
        <v>396</v>
      </c>
    </row>
    <row r="26" spans="1:11" ht="39" hidden="1" customHeight="1">
      <c r="A26" s="468"/>
      <c r="B26" s="51" t="s">
        <v>258</v>
      </c>
      <c r="C26" s="446"/>
      <c r="D26" s="2" t="s">
        <v>284</v>
      </c>
      <c r="E26" s="348"/>
      <c r="F26" s="348"/>
      <c r="G26" s="354"/>
    </row>
    <row r="27" spans="1:11" ht="62.25" hidden="1" customHeight="1">
      <c r="A27" s="467" t="s">
        <v>397</v>
      </c>
      <c r="B27" s="50" t="s">
        <v>393</v>
      </c>
      <c r="C27" s="445">
        <v>2272</v>
      </c>
      <c r="D27" s="53">
        <v>0</v>
      </c>
      <c r="E27" s="355" t="s">
        <v>85</v>
      </c>
      <c r="F27" s="355" t="s">
        <v>25</v>
      </c>
      <c r="G27" s="353" t="s">
        <v>398</v>
      </c>
    </row>
    <row r="28" spans="1:11" ht="30" hidden="1" customHeight="1">
      <c r="A28" s="468"/>
      <c r="B28" s="52" t="s">
        <v>259</v>
      </c>
      <c r="C28" s="446"/>
      <c r="D28" s="2" t="s">
        <v>285</v>
      </c>
      <c r="E28" s="348"/>
      <c r="F28" s="348"/>
      <c r="G28" s="354"/>
    </row>
    <row r="29" spans="1:11" ht="29.25" customHeight="1" thickBot="1">
      <c r="A29" s="54" t="s">
        <v>9</v>
      </c>
      <c r="B29" s="55"/>
      <c r="C29" s="55"/>
      <c r="D29" s="56">
        <f>D21+D23+D25+D27</f>
        <v>231860</v>
      </c>
      <c r="E29" s="55"/>
      <c r="F29" s="55"/>
      <c r="G29" s="57"/>
      <c r="H29" s="49"/>
    </row>
    <row r="30" spans="1:11" ht="42.75" customHeight="1">
      <c r="A30" s="447" t="s">
        <v>279</v>
      </c>
      <c r="B30" s="478" t="s">
        <v>399</v>
      </c>
      <c r="C30" s="402">
        <v>2273</v>
      </c>
      <c r="D30" s="58">
        <f>2654537.72-764087.85</f>
        <v>1890449.87</v>
      </c>
      <c r="E30" s="402" t="s">
        <v>13</v>
      </c>
      <c r="F30" s="404" t="s">
        <v>88</v>
      </c>
      <c r="G30" s="398" t="s">
        <v>400</v>
      </c>
      <c r="H30" s="49"/>
      <c r="K30" s="59"/>
    </row>
    <row r="31" spans="1:11" ht="54.75" customHeight="1">
      <c r="A31" s="449"/>
      <c r="B31" s="479"/>
      <c r="C31" s="347"/>
      <c r="D31" s="2" t="s">
        <v>302</v>
      </c>
      <c r="E31" s="347"/>
      <c r="F31" s="405"/>
      <c r="G31" s="384"/>
      <c r="H31" s="49"/>
      <c r="K31" s="59"/>
    </row>
    <row r="32" spans="1:11" ht="63.75" customHeight="1">
      <c r="A32" s="459" t="s">
        <v>280</v>
      </c>
      <c r="B32" s="479"/>
      <c r="C32" s="347"/>
      <c r="D32" s="60">
        <f>111751.2-38594.3</f>
        <v>73156.899999999994</v>
      </c>
      <c r="E32" s="347"/>
      <c r="F32" s="405"/>
      <c r="G32" s="384"/>
      <c r="H32" s="49"/>
      <c r="K32" s="59"/>
    </row>
    <row r="33" spans="1:11" ht="32.25" customHeight="1">
      <c r="A33" s="448"/>
      <c r="B33" s="479"/>
      <c r="C33" s="347"/>
      <c r="D33" s="2" t="s">
        <v>303</v>
      </c>
      <c r="E33" s="347"/>
      <c r="F33" s="405"/>
      <c r="G33" s="384"/>
      <c r="H33" s="49"/>
      <c r="K33" s="59"/>
    </row>
    <row r="34" spans="1:11" ht="32.25" customHeight="1">
      <c r="A34" s="448" t="s">
        <v>281</v>
      </c>
      <c r="B34" s="479"/>
      <c r="C34" s="347"/>
      <c r="D34" s="61">
        <f>134101.44-33080.83</f>
        <v>101020.61</v>
      </c>
      <c r="E34" s="347"/>
      <c r="F34" s="405"/>
      <c r="G34" s="384"/>
      <c r="H34" s="49"/>
      <c r="K34" s="59"/>
    </row>
    <row r="35" spans="1:11" ht="45" customHeight="1">
      <c r="A35" s="449"/>
      <c r="B35" s="480"/>
      <c r="C35" s="348"/>
      <c r="D35" s="2" t="s">
        <v>304</v>
      </c>
      <c r="E35" s="347"/>
      <c r="F35" s="405"/>
      <c r="G35" s="384"/>
      <c r="H35" s="49"/>
      <c r="K35" s="59"/>
    </row>
    <row r="36" spans="1:11" ht="78.75" customHeight="1">
      <c r="A36" s="459" t="s">
        <v>282</v>
      </c>
      <c r="B36" s="62" t="s">
        <v>401</v>
      </c>
      <c r="C36" s="38">
        <v>2273</v>
      </c>
      <c r="D36" s="60">
        <f>109054.51-24672.72</f>
        <v>84381.79</v>
      </c>
      <c r="E36" s="347"/>
      <c r="F36" s="405"/>
      <c r="G36" s="384"/>
      <c r="H36" s="49"/>
      <c r="K36" s="59"/>
    </row>
    <row r="37" spans="1:11" ht="33.75" customHeight="1" thickBot="1">
      <c r="A37" s="469"/>
      <c r="B37" s="63"/>
      <c r="C37" s="64"/>
      <c r="D37" s="14" t="s">
        <v>502</v>
      </c>
      <c r="E37" s="403"/>
      <c r="F37" s="406"/>
      <c r="G37" s="399"/>
      <c r="H37" s="49"/>
      <c r="K37" s="59"/>
    </row>
    <row r="38" spans="1:11" s="35" customFormat="1" ht="57" customHeight="1">
      <c r="A38" s="447" t="s">
        <v>279</v>
      </c>
      <c r="B38" s="478" t="s">
        <v>399</v>
      </c>
      <c r="C38" s="402">
        <v>2273</v>
      </c>
      <c r="D38" s="65">
        <v>764087.85800000001</v>
      </c>
      <c r="E38" s="402" t="s">
        <v>48</v>
      </c>
      <c r="F38" s="404" t="s">
        <v>88</v>
      </c>
      <c r="G38" s="398" t="s">
        <v>309</v>
      </c>
      <c r="H38" s="66"/>
      <c r="K38" s="36"/>
    </row>
    <row r="39" spans="1:11" s="35" customFormat="1" ht="44.25" customHeight="1">
      <c r="A39" s="449"/>
      <c r="B39" s="479"/>
      <c r="C39" s="347"/>
      <c r="D39" s="2" t="s">
        <v>305</v>
      </c>
      <c r="E39" s="347"/>
      <c r="F39" s="405"/>
      <c r="G39" s="384"/>
      <c r="H39" s="66"/>
      <c r="K39" s="36"/>
    </row>
    <row r="40" spans="1:11" s="35" customFormat="1" ht="45" customHeight="1">
      <c r="A40" s="459" t="s">
        <v>280</v>
      </c>
      <c r="B40" s="479"/>
      <c r="C40" s="347"/>
      <c r="D40" s="60">
        <v>38594.303999999989</v>
      </c>
      <c r="E40" s="347"/>
      <c r="F40" s="405"/>
      <c r="G40" s="384"/>
      <c r="H40" s="66"/>
      <c r="K40" s="36"/>
    </row>
    <row r="41" spans="1:11" s="35" customFormat="1" ht="62.25" customHeight="1">
      <c r="A41" s="448"/>
      <c r="B41" s="479"/>
      <c r="C41" s="347"/>
      <c r="D41" s="2" t="s">
        <v>324</v>
      </c>
      <c r="E41" s="347"/>
      <c r="F41" s="405"/>
      <c r="G41" s="384"/>
      <c r="H41" s="66"/>
      <c r="K41" s="36"/>
    </row>
    <row r="42" spans="1:11" s="35" customFormat="1" ht="48" customHeight="1">
      <c r="A42" s="448" t="s">
        <v>281</v>
      </c>
      <c r="B42" s="479"/>
      <c r="C42" s="347"/>
      <c r="D42" s="67">
        <v>33080.831999999995</v>
      </c>
      <c r="E42" s="347"/>
      <c r="F42" s="405"/>
      <c r="G42" s="384"/>
      <c r="H42" s="66"/>
      <c r="K42" s="36"/>
    </row>
    <row r="43" spans="1:11" s="35" customFormat="1" ht="56.25" customHeight="1">
      <c r="A43" s="449"/>
      <c r="B43" s="480"/>
      <c r="C43" s="348"/>
      <c r="D43" s="2" t="s">
        <v>306</v>
      </c>
      <c r="E43" s="347"/>
      <c r="F43" s="405"/>
      <c r="G43" s="384"/>
      <c r="H43" s="66"/>
      <c r="K43" s="36"/>
    </row>
    <row r="44" spans="1:11" s="35" customFormat="1" ht="43.5" customHeight="1">
      <c r="A44" s="459" t="s">
        <v>282</v>
      </c>
      <c r="B44" s="62" t="s">
        <v>401</v>
      </c>
      <c r="C44" s="38">
        <v>2273</v>
      </c>
      <c r="D44" s="60">
        <v>24672.71</v>
      </c>
      <c r="E44" s="347"/>
      <c r="F44" s="405"/>
      <c r="G44" s="384"/>
      <c r="H44" s="66"/>
      <c r="K44" s="36"/>
    </row>
    <row r="45" spans="1:11" s="35" customFormat="1" ht="50.25" customHeight="1" thickBot="1">
      <c r="A45" s="469"/>
      <c r="B45" s="63"/>
      <c r="C45" s="64"/>
      <c r="D45" s="14" t="s">
        <v>307</v>
      </c>
      <c r="E45" s="403"/>
      <c r="F45" s="406"/>
      <c r="G45" s="399"/>
      <c r="H45" s="66"/>
      <c r="K45" s="36"/>
    </row>
    <row r="46" spans="1:11" s="35" customFormat="1" ht="29.25" customHeight="1">
      <c r="A46" s="447" t="s">
        <v>364</v>
      </c>
      <c r="B46" s="474" t="s">
        <v>401</v>
      </c>
      <c r="C46" s="68">
        <v>2273</v>
      </c>
      <c r="D46" s="69">
        <v>1421955.13</v>
      </c>
      <c r="E46" s="402" t="s">
        <v>66</v>
      </c>
      <c r="F46" s="70" t="s">
        <v>25</v>
      </c>
      <c r="G46" s="71" t="s">
        <v>45</v>
      </c>
      <c r="H46" s="66"/>
      <c r="K46" s="36"/>
    </row>
    <row r="47" spans="1:11" s="35" customFormat="1" ht="75.75" customHeight="1" thickBot="1">
      <c r="A47" s="449"/>
      <c r="B47" s="475"/>
      <c r="C47" s="72"/>
      <c r="D47" s="2" t="s">
        <v>300</v>
      </c>
      <c r="E47" s="347"/>
      <c r="F47" s="73"/>
      <c r="G47" s="74" t="s">
        <v>198</v>
      </c>
      <c r="H47" s="66"/>
      <c r="K47" s="36"/>
    </row>
    <row r="48" spans="1:11" ht="27" hidden="1" customHeight="1">
      <c r="A48" s="460" t="s">
        <v>280</v>
      </c>
      <c r="B48" s="75"/>
      <c r="C48" s="76">
        <v>2273</v>
      </c>
      <c r="D48" s="77">
        <v>0</v>
      </c>
      <c r="E48" s="347"/>
      <c r="F48" s="78" t="s">
        <v>25</v>
      </c>
      <c r="G48" s="79" t="s">
        <v>45</v>
      </c>
      <c r="H48" s="49"/>
      <c r="K48" s="59"/>
    </row>
    <row r="49" spans="1:11" ht="61.5" hidden="1" customHeight="1">
      <c r="A49" s="461"/>
      <c r="B49" s="75"/>
      <c r="C49" s="80"/>
      <c r="D49" s="15" t="s">
        <v>250</v>
      </c>
      <c r="E49" s="347"/>
      <c r="F49" s="81"/>
      <c r="G49" s="82" t="s">
        <v>198</v>
      </c>
      <c r="H49" s="49"/>
      <c r="K49" s="59"/>
    </row>
    <row r="50" spans="1:11" ht="24" hidden="1" customHeight="1">
      <c r="A50" s="460" t="s">
        <v>281</v>
      </c>
      <c r="B50" s="75"/>
      <c r="C50" s="76">
        <v>2273</v>
      </c>
      <c r="D50" s="77">
        <v>0</v>
      </c>
      <c r="E50" s="347"/>
      <c r="F50" s="78" t="s">
        <v>25</v>
      </c>
      <c r="G50" s="79" t="s">
        <v>45</v>
      </c>
      <c r="H50" s="49"/>
      <c r="K50" s="59"/>
    </row>
    <row r="51" spans="1:11" ht="60" hidden="1" customHeight="1">
      <c r="A51" s="461"/>
      <c r="B51" s="75"/>
      <c r="C51" s="80"/>
      <c r="D51" s="15" t="s">
        <v>251</v>
      </c>
      <c r="E51" s="347"/>
      <c r="F51" s="81"/>
      <c r="G51" s="82" t="s">
        <v>198</v>
      </c>
      <c r="H51" s="49"/>
      <c r="K51" s="59"/>
    </row>
    <row r="52" spans="1:11" ht="38.25" hidden="1" customHeight="1">
      <c r="A52" s="460" t="s">
        <v>260</v>
      </c>
      <c r="B52" s="75"/>
      <c r="C52" s="83">
        <v>2273</v>
      </c>
      <c r="D52" s="84">
        <v>0</v>
      </c>
      <c r="E52" s="347"/>
      <c r="F52" s="85" t="s">
        <v>25</v>
      </c>
      <c r="G52" s="79" t="s">
        <v>45</v>
      </c>
      <c r="H52" s="49"/>
      <c r="K52" s="59"/>
    </row>
    <row r="53" spans="1:11" ht="46.5" hidden="1" customHeight="1" thickBot="1">
      <c r="A53" s="470"/>
      <c r="B53" s="86"/>
      <c r="C53" s="87"/>
      <c r="D53" s="16" t="s">
        <v>252</v>
      </c>
      <c r="E53" s="403"/>
      <c r="F53" s="88"/>
      <c r="G53" s="89" t="s">
        <v>198</v>
      </c>
      <c r="H53" s="49"/>
      <c r="K53" s="59"/>
    </row>
    <row r="54" spans="1:11" ht="36.75" hidden="1" thickBot="1">
      <c r="A54" s="90" t="s">
        <v>243</v>
      </c>
      <c r="B54" s="91" t="s">
        <v>402</v>
      </c>
      <c r="C54" s="38">
        <v>2273</v>
      </c>
      <c r="D54" s="92">
        <v>0</v>
      </c>
      <c r="E54" s="38" t="s">
        <v>85</v>
      </c>
      <c r="F54" s="38" t="s">
        <v>25</v>
      </c>
      <c r="G54" s="93" t="s">
        <v>45</v>
      </c>
      <c r="H54" s="49"/>
      <c r="K54" s="59"/>
    </row>
    <row r="55" spans="1:11" ht="24.75" hidden="1" thickBot="1">
      <c r="A55" s="94"/>
      <c r="B55" s="91"/>
      <c r="C55" s="38"/>
      <c r="D55" s="13" t="s">
        <v>96</v>
      </c>
      <c r="E55" s="38"/>
      <c r="F55" s="38"/>
      <c r="G55" s="93"/>
      <c r="H55" s="49"/>
      <c r="K55" s="59"/>
    </row>
    <row r="56" spans="1:11" ht="25.5" hidden="1" customHeight="1">
      <c r="A56" s="494" t="s">
        <v>244</v>
      </c>
      <c r="B56" s="476"/>
      <c r="C56" s="355"/>
      <c r="D56" s="2"/>
      <c r="E56" s="355" t="s">
        <v>85</v>
      </c>
      <c r="F56" s="355"/>
      <c r="G56" s="353" t="s">
        <v>45</v>
      </c>
      <c r="H56" s="49"/>
      <c r="K56" s="59"/>
    </row>
    <row r="57" spans="1:11" ht="35.25" hidden="1" customHeight="1">
      <c r="A57" s="495"/>
      <c r="B57" s="477"/>
      <c r="C57" s="348"/>
      <c r="D57" s="2" t="s">
        <v>96</v>
      </c>
      <c r="E57" s="348"/>
      <c r="F57" s="348"/>
      <c r="G57" s="354"/>
      <c r="H57" s="49"/>
      <c r="K57" s="59"/>
    </row>
    <row r="58" spans="1:11" ht="36.75" hidden="1" thickBot="1">
      <c r="A58" s="90" t="s">
        <v>245</v>
      </c>
      <c r="B58" s="91"/>
      <c r="C58" s="38"/>
      <c r="D58" s="92"/>
      <c r="E58" s="38" t="s">
        <v>85</v>
      </c>
      <c r="F58" s="38"/>
      <c r="G58" s="93" t="s">
        <v>45</v>
      </c>
      <c r="H58" s="49"/>
      <c r="K58" s="59"/>
    </row>
    <row r="59" spans="1:11" ht="24.75" hidden="1" thickBot="1">
      <c r="A59" s="95"/>
      <c r="B59" s="91"/>
      <c r="C59" s="38"/>
      <c r="D59" s="13" t="s">
        <v>96</v>
      </c>
      <c r="E59" s="38"/>
      <c r="F59" s="38"/>
      <c r="G59" s="93"/>
      <c r="H59" s="49"/>
      <c r="K59" s="59"/>
    </row>
    <row r="60" spans="1:11" ht="24">
      <c r="A60" s="447" t="s">
        <v>368</v>
      </c>
      <c r="B60" s="474" t="s">
        <v>403</v>
      </c>
      <c r="C60" s="38">
        <v>2273</v>
      </c>
      <c r="D60" s="69">
        <v>351832.33</v>
      </c>
      <c r="E60" s="402" t="s">
        <v>66</v>
      </c>
      <c r="F60" s="38" t="s">
        <v>356</v>
      </c>
      <c r="G60" s="71" t="s">
        <v>45</v>
      </c>
      <c r="H60" s="49"/>
      <c r="K60" s="59"/>
    </row>
    <row r="61" spans="1:11" ht="41.25" customHeight="1" thickBot="1">
      <c r="A61" s="449"/>
      <c r="B61" s="475"/>
      <c r="C61" s="38"/>
      <c r="D61" s="13" t="s">
        <v>367</v>
      </c>
      <c r="E61" s="347"/>
      <c r="F61" s="38"/>
      <c r="G61" s="93" t="s">
        <v>366</v>
      </c>
      <c r="H61" s="49"/>
      <c r="K61" s="59"/>
    </row>
    <row r="62" spans="1:11" ht="41.25" customHeight="1">
      <c r="A62" s="447" t="s">
        <v>369</v>
      </c>
      <c r="B62" s="474" t="s">
        <v>403</v>
      </c>
      <c r="C62" s="13">
        <v>2273</v>
      </c>
      <c r="D62" s="69">
        <v>24001.69</v>
      </c>
      <c r="E62" s="402" t="s">
        <v>66</v>
      </c>
      <c r="F62" s="13" t="s">
        <v>356</v>
      </c>
      <c r="G62" s="71" t="s">
        <v>45</v>
      </c>
      <c r="H62" s="49"/>
      <c r="K62" s="59"/>
    </row>
    <row r="63" spans="1:11" ht="41.25" customHeight="1" thickBot="1">
      <c r="A63" s="449"/>
      <c r="B63" s="475"/>
      <c r="C63" s="38"/>
      <c r="D63" s="13" t="s">
        <v>370</v>
      </c>
      <c r="E63" s="347"/>
      <c r="F63" s="38"/>
      <c r="G63" s="93" t="s">
        <v>366</v>
      </c>
      <c r="H63" s="49"/>
      <c r="K63" s="59"/>
    </row>
    <row r="64" spans="1:11" ht="41.25" customHeight="1">
      <c r="A64" s="447" t="s">
        <v>365</v>
      </c>
      <c r="B64" s="474" t="s">
        <v>403</v>
      </c>
      <c r="C64" s="13">
        <v>2273</v>
      </c>
      <c r="D64" s="96">
        <v>17987.71</v>
      </c>
      <c r="E64" s="402" t="s">
        <v>66</v>
      </c>
      <c r="F64" s="13" t="s">
        <v>356</v>
      </c>
      <c r="G64" s="71" t="s">
        <v>45</v>
      </c>
      <c r="H64" s="49"/>
      <c r="K64" s="59"/>
    </row>
    <row r="65" spans="1:11" ht="41.25" customHeight="1" thickBot="1">
      <c r="A65" s="449"/>
      <c r="B65" s="475"/>
      <c r="C65" s="38"/>
      <c r="D65" s="13" t="s">
        <v>362</v>
      </c>
      <c r="E65" s="347"/>
      <c r="F65" s="38"/>
      <c r="G65" s="93" t="s">
        <v>363</v>
      </c>
      <c r="H65" s="49"/>
      <c r="K65" s="59"/>
    </row>
    <row r="66" spans="1:11" ht="25.5" customHeight="1">
      <c r="A66" s="447" t="s">
        <v>372</v>
      </c>
      <c r="B66" s="474" t="s">
        <v>401</v>
      </c>
      <c r="C66" s="68">
        <v>2273</v>
      </c>
      <c r="D66" s="96">
        <v>374034.49</v>
      </c>
      <c r="E66" s="402" t="s">
        <v>66</v>
      </c>
      <c r="F66" s="13" t="s">
        <v>356</v>
      </c>
      <c r="G66" s="71" t="s">
        <v>45</v>
      </c>
      <c r="H66" s="49"/>
      <c r="K66" s="59"/>
    </row>
    <row r="67" spans="1:11" ht="42" customHeight="1">
      <c r="A67" s="448"/>
      <c r="B67" s="475"/>
      <c r="C67" s="38"/>
      <c r="D67" s="13" t="s">
        <v>371</v>
      </c>
      <c r="E67" s="347"/>
      <c r="F67" s="38"/>
      <c r="G67" s="97" t="s">
        <v>198</v>
      </c>
      <c r="H67" s="49"/>
      <c r="K67" s="59"/>
    </row>
    <row r="68" spans="1:11" ht="42" customHeight="1">
      <c r="A68" s="358" t="s">
        <v>376</v>
      </c>
      <c r="B68" s="481" t="s">
        <v>377</v>
      </c>
      <c r="C68" s="366">
        <v>2273</v>
      </c>
      <c r="D68" s="98">
        <v>5486956.7999999998</v>
      </c>
      <c r="E68" s="364" t="s">
        <v>378</v>
      </c>
      <c r="F68" s="366" t="s">
        <v>171</v>
      </c>
      <c r="G68" s="356" t="s">
        <v>380</v>
      </c>
      <c r="H68" s="49"/>
      <c r="K68" s="59"/>
    </row>
    <row r="69" spans="1:11" ht="56.25" customHeight="1" thickBot="1">
      <c r="A69" s="359"/>
      <c r="B69" s="482"/>
      <c r="C69" s="367"/>
      <c r="D69" s="99" t="s">
        <v>379</v>
      </c>
      <c r="E69" s="365"/>
      <c r="F69" s="367"/>
      <c r="G69" s="455"/>
      <c r="H69" s="49"/>
      <c r="K69" s="59"/>
    </row>
    <row r="70" spans="1:11" s="328" customFormat="1" ht="42" customHeight="1">
      <c r="A70" s="472" t="s">
        <v>518</v>
      </c>
      <c r="B70" s="360" t="s">
        <v>403</v>
      </c>
      <c r="C70" s="362">
        <v>2273</v>
      </c>
      <c r="D70" s="339">
        <v>176824.64</v>
      </c>
      <c r="E70" s="527" t="s">
        <v>66</v>
      </c>
      <c r="F70" s="328" t="s">
        <v>187</v>
      </c>
      <c r="G70" s="525" t="s">
        <v>521</v>
      </c>
      <c r="H70" s="340"/>
      <c r="K70" s="341"/>
    </row>
    <row r="71" spans="1:11" s="328" customFormat="1" ht="48.75" customHeight="1" thickBot="1">
      <c r="A71" s="473"/>
      <c r="B71" s="361"/>
      <c r="C71" s="363"/>
      <c r="D71" s="342" t="s">
        <v>519</v>
      </c>
      <c r="E71" s="528"/>
      <c r="G71" s="526"/>
      <c r="H71" s="340"/>
      <c r="K71" s="341"/>
    </row>
    <row r="72" spans="1:11" ht="32.25" customHeight="1" thickBot="1">
      <c r="A72" s="100" t="s">
        <v>10</v>
      </c>
      <c r="B72" s="101"/>
      <c r="C72" s="102"/>
      <c r="D72" s="103">
        <f>D30+D32+D34+D36+D38+D40+D42+D44+D46+D60+D62+D64+D66+D68+D70</f>
        <v>10863037.664000001</v>
      </c>
      <c r="E72" s="104"/>
      <c r="F72" s="102"/>
      <c r="G72" s="105"/>
      <c r="H72" s="49"/>
      <c r="J72" s="59"/>
    </row>
    <row r="73" spans="1:11" ht="50.25" customHeight="1">
      <c r="A73" s="471" t="s">
        <v>261</v>
      </c>
      <c r="B73" s="106" t="s">
        <v>404</v>
      </c>
      <c r="C73" s="344">
        <v>2274</v>
      </c>
      <c r="D73" s="107">
        <v>489500</v>
      </c>
      <c r="E73" s="348" t="s">
        <v>48</v>
      </c>
      <c r="F73" s="397" t="s">
        <v>80</v>
      </c>
      <c r="G73" s="400" t="s">
        <v>50</v>
      </c>
    </row>
    <row r="74" spans="1:11" ht="62.25" customHeight="1" thickBot="1">
      <c r="A74" s="471"/>
      <c r="B74" s="106"/>
      <c r="C74" s="343"/>
      <c r="D74" s="13" t="s">
        <v>325</v>
      </c>
      <c r="E74" s="355"/>
      <c r="F74" s="397"/>
      <c r="G74" s="401"/>
    </row>
    <row r="75" spans="1:11" ht="32.25" customHeight="1" thickBot="1">
      <c r="A75" s="100" t="s">
        <v>46</v>
      </c>
      <c r="B75" s="101"/>
      <c r="C75" s="102"/>
      <c r="D75" s="103">
        <f>D73</f>
        <v>489500</v>
      </c>
      <c r="E75" s="102"/>
      <c r="F75" s="102"/>
      <c r="G75" s="105"/>
      <c r="H75" s="49"/>
    </row>
    <row r="76" spans="1:11" ht="28.5" hidden="1" customHeight="1">
      <c r="A76" s="108" t="s">
        <v>67</v>
      </c>
      <c r="B76" s="499" t="s">
        <v>405</v>
      </c>
      <c r="C76" s="109"/>
      <c r="D76" s="110">
        <v>0</v>
      </c>
      <c r="E76" s="442" t="s">
        <v>13</v>
      </c>
      <c r="F76" s="397" t="s">
        <v>26</v>
      </c>
      <c r="G76" s="456" t="s">
        <v>45</v>
      </c>
      <c r="H76" s="49"/>
    </row>
    <row r="77" spans="1:11" ht="54.75" hidden="1" customHeight="1">
      <c r="A77" s="111"/>
      <c r="B77" s="490"/>
      <c r="C77" s="109">
        <v>2275</v>
      </c>
      <c r="D77" s="8" t="s">
        <v>200</v>
      </c>
      <c r="E77" s="443"/>
      <c r="F77" s="344"/>
      <c r="G77" s="369"/>
      <c r="H77" s="49"/>
    </row>
    <row r="78" spans="1:11" ht="29.25" hidden="1" customHeight="1">
      <c r="A78" s="112" t="s">
        <v>67</v>
      </c>
      <c r="B78" s="489" t="s">
        <v>405</v>
      </c>
      <c r="C78" s="109"/>
      <c r="D78" s="113">
        <v>0</v>
      </c>
      <c r="E78" s="372" t="s">
        <v>199</v>
      </c>
      <c r="F78" s="343" t="s">
        <v>25</v>
      </c>
      <c r="G78" s="368" t="s">
        <v>406</v>
      </c>
      <c r="H78" s="49"/>
    </row>
    <row r="79" spans="1:11" ht="46.5" hidden="1" customHeight="1">
      <c r="A79" s="111"/>
      <c r="B79" s="490"/>
      <c r="C79" s="109">
        <v>2275</v>
      </c>
      <c r="D79" s="8" t="s">
        <v>201</v>
      </c>
      <c r="E79" s="373"/>
      <c r="F79" s="344"/>
      <c r="G79" s="369"/>
      <c r="H79" s="49"/>
    </row>
    <row r="80" spans="1:11" ht="24" hidden="1">
      <c r="A80" s="114" t="s">
        <v>68</v>
      </c>
      <c r="B80" s="45"/>
      <c r="C80" s="115"/>
      <c r="D80" s="116">
        <f>D76+D78</f>
        <v>0</v>
      </c>
      <c r="E80" s="46"/>
      <c r="F80" s="46"/>
      <c r="G80" s="48"/>
      <c r="H80" s="49"/>
    </row>
    <row r="81" spans="1:12" ht="60.75" customHeight="1">
      <c r="A81" s="459" t="s">
        <v>262</v>
      </c>
      <c r="B81" s="117" t="s">
        <v>407</v>
      </c>
      <c r="C81" s="38">
        <v>2210</v>
      </c>
      <c r="D81" s="118">
        <f>99000+1238540</f>
        <v>1337540</v>
      </c>
      <c r="E81" s="119" t="s">
        <v>13</v>
      </c>
      <c r="F81" s="120" t="s">
        <v>26</v>
      </c>
      <c r="G81" s="353" t="s">
        <v>408</v>
      </c>
    </row>
    <row r="82" spans="1:12" ht="42.75" customHeight="1">
      <c r="A82" s="449"/>
      <c r="B82" s="121"/>
      <c r="C82" s="52"/>
      <c r="D82" s="6" t="s">
        <v>202</v>
      </c>
      <c r="E82" s="122"/>
      <c r="F82" s="123"/>
      <c r="G82" s="354"/>
    </row>
    <row r="83" spans="1:12" ht="64.5" customHeight="1">
      <c r="A83" s="459" t="s">
        <v>334</v>
      </c>
      <c r="B83" s="117" t="s">
        <v>409</v>
      </c>
      <c r="C83" s="13">
        <v>2210</v>
      </c>
      <c r="D83" s="124">
        <f>210800</f>
        <v>210800</v>
      </c>
      <c r="E83" s="125" t="s">
        <v>13</v>
      </c>
      <c r="F83" s="126" t="s">
        <v>80</v>
      </c>
      <c r="G83" s="353" t="s">
        <v>410</v>
      </c>
    </row>
    <row r="84" spans="1:12" ht="42.75" customHeight="1">
      <c r="A84" s="449"/>
      <c r="B84" s="127"/>
      <c r="C84" s="52"/>
      <c r="D84" s="6" t="s">
        <v>335</v>
      </c>
      <c r="E84" s="122"/>
      <c r="F84" s="123"/>
      <c r="G84" s="354"/>
    </row>
    <row r="85" spans="1:12" ht="64.5" customHeight="1">
      <c r="A85" s="459" t="s">
        <v>358</v>
      </c>
      <c r="B85" s="117" t="s">
        <v>411</v>
      </c>
      <c r="C85" s="13">
        <v>2210</v>
      </c>
      <c r="D85" s="124">
        <v>675309.7</v>
      </c>
      <c r="E85" s="125" t="s">
        <v>13</v>
      </c>
      <c r="F85" s="126" t="s">
        <v>356</v>
      </c>
      <c r="G85" s="353" t="s">
        <v>410</v>
      </c>
    </row>
    <row r="86" spans="1:12" ht="42.75" customHeight="1">
      <c r="A86" s="449"/>
      <c r="B86" s="127"/>
      <c r="C86" s="52"/>
      <c r="D86" s="6" t="s">
        <v>359</v>
      </c>
      <c r="E86" s="122"/>
      <c r="F86" s="123"/>
      <c r="G86" s="354"/>
    </row>
    <row r="87" spans="1:12" ht="42.75" customHeight="1">
      <c r="A87" s="459" t="s">
        <v>353</v>
      </c>
      <c r="B87" s="117" t="s">
        <v>407</v>
      </c>
      <c r="C87" s="13">
        <v>2210</v>
      </c>
      <c r="D87" s="124">
        <v>1020000</v>
      </c>
      <c r="E87" s="128" t="s">
        <v>13</v>
      </c>
      <c r="F87" s="126" t="s">
        <v>79</v>
      </c>
      <c r="G87" s="353" t="s">
        <v>412</v>
      </c>
    </row>
    <row r="88" spans="1:12" ht="42.75" customHeight="1">
      <c r="A88" s="449"/>
      <c r="B88" s="127"/>
      <c r="C88" s="52"/>
      <c r="D88" s="6" t="s">
        <v>354</v>
      </c>
      <c r="E88" s="122"/>
      <c r="F88" s="123"/>
      <c r="G88" s="354"/>
    </row>
    <row r="89" spans="1:12" ht="42.75" customHeight="1">
      <c r="A89" s="459" t="s">
        <v>332</v>
      </c>
      <c r="B89" s="117" t="s">
        <v>407</v>
      </c>
      <c r="C89" s="13">
        <v>2210</v>
      </c>
      <c r="D89" s="124">
        <v>520000</v>
      </c>
      <c r="E89" s="128" t="s">
        <v>13</v>
      </c>
      <c r="F89" s="126" t="s">
        <v>80</v>
      </c>
      <c r="G89" s="353" t="s">
        <v>412</v>
      </c>
    </row>
    <row r="90" spans="1:12" ht="42.75" customHeight="1">
      <c r="A90" s="449"/>
      <c r="B90" s="127"/>
      <c r="C90" s="52"/>
      <c r="D90" s="6" t="s">
        <v>333</v>
      </c>
      <c r="E90" s="122"/>
      <c r="F90" s="123"/>
      <c r="G90" s="354"/>
    </row>
    <row r="91" spans="1:12" ht="52.5" customHeight="1">
      <c r="A91" s="129" t="s">
        <v>12</v>
      </c>
      <c r="B91" s="130"/>
      <c r="C91" s="131"/>
      <c r="D91" s="132">
        <f>D81+D83+D89</f>
        <v>2068340</v>
      </c>
      <c r="E91" s="133"/>
      <c r="F91" s="133"/>
      <c r="G91" s="134"/>
      <c r="H91" s="135"/>
      <c r="I91" s="49"/>
      <c r="J91" s="136"/>
      <c r="L91" s="137"/>
    </row>
    <row r="92" spans="1:12" ht="2.25" hidden="1" customHeight="1">
      <c r="A92" s="491" t="s">
        <v>42</v>
      </c>
      <c r="B92" s="138" t="s">
        <v>413</v>
      </c>
      <c r="C92" s="139">
        <v>2240</v>
      </c>
      <c r="D92" s="140">
        <v>0</v>
      </c>
      <c r="E92" s="141" t="s">
        <v>13</v>
      </c>
      <c r="F92" s="13" t="s">
        <v>18</v>
      </c>
      <c r="G92" s="142" t="s">
        <v>11</v>
      </c>
    </row>
    <row r="93" spans="1:12" ht="3.75" hidden="1" customHeight="1">
      <c r="A93" s="492"/>
      <c r="B93" s="143"/>
      <c r="C93" s="144"/>
      <c r="D93" s="1" t="s">
        <v>20</v>
      </c>
      <c r="E93" s="145"/>
      <c r="F93" s="41"/>
      <c r="G93" s="146"/>
    </row>
    <row r="94" spans="1:12" ht="9" hidden="1" customHeight="1">
      <c r="A94" s="147" t="s">
        <v>40</v>
      </c>
      <c r="B94" s="138" t="s">
        <v>413</v>
      </c>
      <c r="C94" s="139">
        <v>2240</v>
      </c>
      <c r="D94" s="140">
        <v>0</v>
      </c>
      <c r="E94" s="148" t="s">
        <v>13</v>
      </c>
      <c r="F94" s="38" t="s">
        <v>18</v>
      </c>
      <c r="G94" s="142" t="s">
        <v>11</v>
      </c>
    </row>
    <row r="95" spans="1:12" ht="12" hidden="1" customHeight="1">
      <c r="A95" s="147" t="s">
        <v>41</v>
      </c>
      <c r="B95" s="143"/>
      <c r="C95" s="149"/>
      <c r="D95" s="1" t="s">
        <v>19</v>
      </c>
      <c r="E95" s="148"/>
      <c r="F95" s="38"/>
      <c r="G95" s="150"/>
    </row>
    <row r="96" spans="1:12" ht="7.5" hidden="1" customHeight="1">
      <c r="A96" s="151" t="s">
        <v>21</v>
      </c>
      <c r="B96" s="138" t="s">
        <v>414</v>
      </c>
      <c r="C96" s="415">
        <v>2240</v>
      </c>
      <c r="D96" s="140">
        <v>0</v>
      </c>
      <c r="E96" s="372" t="s">
        <v>13</v>
      </c>
      <c r="F96" s="378" t="s">
        <v>18</v>
      </c>
      <c r="G96" s="368" t="s">
        <v>11</v>
      </c>
    </row>
    <row r="97" spans="1:12" ht="21" hidden="1" customHeight="1">
      <c r="A97" s="152"/>
      <c r="B97" s="143"/>
      <c r="C97" s="416"/>
      <c r="D97" s="153" t="s">
        <v>17</v>
      </c>
      <c r="E97" s="373"/>
      <c r="F97" s="379"/>
      <c r="G97" s="369"/>
    </row>
    <row r="98" spans="1:12" ht="15.75" hidden="1" customHeight="1">
      <c r="A98" s="154" t="s">
        <v>22</v>
      </c>
      <c r="B98" s="138" t="s">
        <v>414</v>
      </c>
      <c r="C98" s="155">
        <v>2240</v>
      </c>
      <c r="D98" s="156">
        <v>0</v>
      </c>
      <c r="E98" s="148" t="s">
        <v>13</v>
      </c>
      <c r="F98" s="157" t="s">
        <v>18</v>
      </c>
      <c r="G98" s="150" t="s">
        <v>11</v>
      </c>
    </row>
    <row r="99" spans="1:12" ht="28.5" hidden="1" customHeight="1">
      <c r="A99" s="154"/>
      <c r="B99" s="158"/>
      <c r="C99" s="155"/>
      <c r="D99" s="153" t="s">
        <v>23</v>
      </c>
      <c r="E99" s="148"/>
      <c r="F99" s="157"/>
      <c r="G99" s="150"/>
    </row>
    <row r="100" spans="1:12" s="328" customFormat="1" ht="42" customHeight="1">
      <c r="A100" s="500" t="s">
        <v>511</v>
      </c>
      <c r="B100" s="336" t="s">
        <v>517</v>
      </c>
      <c r="C100" s="334">
        <v>2240</v>
      </c>
      <c r="D100" s="332">
        <v>333807.25</v>
      </c>
      <c r="E100" s="326" t="s">
        <v>13</v>
      </c>
      <c r="F100" s="326" t="s">
        <v>187</v>
      </c>
      <c r="G100" s="523" t="s">
        <v>50</v>
      </c>
    </row>
    <row r="101" spans="1:12" s="328" customFormat="1" ht="28.5" customHeight="1">
      <c r="A101" s="500"/>
      <c r="B101" s="337"/>
      <c r="C101" s="335"/>
      <c r="D101" s="329" t="s">
        <v>512</v>
      </c>
      <c r="E101" s="333"/>
      <c r="F101" s="333"/>
      <c r="G101" s="524"/>
    </row>
    <row r="102" spans="1:12" s="328" customFormat="1" ht="71.25" customHeight="1">
      <c r="A102" s="501" t="s">
        <v>513</v>
      </c>
      <c r="B102" s="336" t="s">
        <v>517</v>
      </c>
      <c r="C102" s="334">
        <v>2240</v>
      </c>
      <c r="D102" s="332">
        <v>1414985.73</v>
      </c>
      <c r="E102" s="330" t="s">
        <v>13</v>
      </c>
      <c r="F102" s="331" t="s">
        <v>187</v>
      </c>
      <c r="G102" s="523" t="s">
        <v>50</v>
      </c>
    </row>
    <row r="103" spans="1:12" s="328" customFormat="1" ht="38.25" customHeight="1">
      <c r="A103" s="501"/>
      <c r="B103" s="337"/>
      <c r="C103" s="335"/>
      <c r="D103" s="329" t="s">
        <v>514</v>
      </c>
      <c r="E103" s="330"/>
      <c r="F103" s="331"/>
      <c r="G103" s="524"/>
    </row>
    <row r="104" spans="1:12" ht="61.5" customHeight="1">
      <c r="A104" s="496" t="s">
        <v>263</v>
      </c>
      <c r="B104" s="370" t="s">
        <v>415</v>
      </c>
      <c r="C104" s="371">
        <v>2240</v>
      </c>
      <c r="D104" s="159">
        <f>1000000-197550</f>
        <v>802450</v>
      </c>
      <c r="E104" s="371" t="s">
        <v>13</v>
      </c>
      <c r="F104" s="371" t="s">
        <v>79</v>
      </c>
      <c r="G104" s="382" t="s">
        <v>51</v>
      </c>
    </row>
    <row r="105" spans="1:12" ht="43.5" customHeight="1">
      <c r="A105" s="496"/>
      <c r="B105" s="370"/>
      <c r="C105" s="371"/>
      <c r="D105" s="6" t="s">
        <v>308</v>
      </c>
      <c r="E105" s="371"/>
      <c r="F105" s="371"/>
      <c r="G105" s="382"/>
      <c r="H105" s="160"/>
      <c r="L105" s="59"/>
    </row>
    <row r="106" spans="1:12" s="35" customFormat="1" ht="41.25" customHeight="1">
      <c r="A106" s="497" t="s">
        <v>297</v>
      </c>
      <c r="B106" s="161" t="s">
        <v>296</v>
      </c>
      <c r="C106" s="13">
        <v>2240</v>
      </c>
      <c r="D106" s="159">
        <v>197550</v>
      </c>
      <c r="E106" s="355" t="s">
        <v>139</v>
      </c>
      <c r="F106" s="355" t="s">
        <v>25</v>
      </c>
      <c r="G106" s="353" t="s">
        <v>416</v>
      </c>
    </row>
    <row r="107" spans="1:12" s="35" customFormat="1" ht="80.25" customHeight="1">
      <c r="A107" s="498"/>
      <c r="B107" s="162" t="s">
        <v>298</v>
      </c>
      <c r="C107" s="41"/>
      <c r="D107" s="5" t="s">
        <v>299</v>
      </c>
      <c r="E107" s="348"/>
      <c r="F107" s="348"/>
      <c r="G107" s="354"/>
      <c r="H107" s="40"/>
      <c r="J107" s="159"/>
    </row>
    <row r="108" spans="1:12" s="35" customFormat="1" ht="28.5" hidden="1" customHeight="1">
      <c r="A108" s="163" t="s">
        <v>149</v>
      </c>
      <c r="B108" s="451" t="s">
        <v>417</v>
      </c>
      <c r="C108" s="38">
        <v>2240</v>
      </c>
      <c r="D108" s="164">
        <v>0</v>
      </c>
      <c r="E108" s="355" t="s">
        <v>139</v>
      </c>
      <c r="F108" s="38" t="s">
        <v>150</v>
      </c>
      <c r="G108" s="353" t="s">
        <v>45</v>
      </c>
      <c r="H108" s="40"/>
    </row>
    <row r="109" spans="1:12" s="35" customFormat="1" ht="21.75" hidden="1" customHeight="1">
      <c r="A109" s="163"/>
      <c r="B109" s="452"/>
      <c r="C109" s="38"/>
      <c r="D109" s="5" t="s">
        <v>151</v>
      </c>
      <c r="E109" s="348"/>
      <c r="F109" s="38"/>
      <c r="G109" s="354"/>
      <c r="H109" s="40"/>
    </row>
    <row r="110" spans="1:12" s="35" customFormat="1" ht="88.5" customHeight="1">
      <c r="A110" s="459" t="s">
        <v>264</v>
      </c>
      <c r="B110" s="493" t="s">
        <v>418</v>
      </c>
      <c r="C110" s="355">
        <v>2240</v>
      </c>
      <c r="D110" s="159">
        <f>7455700-2400-30000</f>
        <v>7423300</v>
      </c>
      <c r="E110" s="380" t="s">
        <v>66</v>
      </c>
      <c r="F110" s="355" t="s">
        <v>88</v>
      </c>
      <c r="G110" s="353" t="s">
        <v>301</v>
      </c>
      <c r="H110" s="66"/>
    </row>
    <row r="111" spans="1:12" s="35" customFormat="1" ht="59.25" customHeight="1">
      <c r="A111" s="449"/>
      <c r="B111" s="480"/>
      <c r="C111" s="348"/>
      <c r="D111" s="17" t="s">
        <v>313</v>
      </c>
      <c r="E111" s="381"/>
      <c r="F111" s="348"/>
      <c r="G111" s="354"/>
      <c r="J111" s="36"/>
    </row>
    <row r="112" spans="1:12" s="35" customFormat="1" ht="99" customHeight="1">
      <c r="A112" s="459" t="s">
        <v>265</v>
      </c>
      <c r="B112" s="161" t="s">
        <v>419</v>
      </c>
      <c r="C112" s="13">
        <v>2240</v>
      </c>
      <c r="D112" s="159">
        <v>1385400</v>
      </c>
      <c r="E112" s="165" t="s">
        <v>196</v>
      </c>
      <c r="F112" s="13" t="s">
        <v>197</v>
      </c>
      <c r="G112" s="353" t="s">
        <v>420</v>
      </c>
      <c r="I112" s="36"/>
    </row>
    <row r="113" spans="1:8" s="35" customFormat="1" ht="80.25" customHeight="1">
      <c r="A113" s="449"/>
      <c r="B113" s="166"/>
      <c r="C113" s="41"/>
      <c r="D113" s="5" t="s">
        <v>232</v>
      </c>
      <c r="E113" s="167"/>
      <c r="F113" s="41"/>
      <c r="G113" s="354"/>
    </row>
    <row r="114" spans="1:8" s="35" customFormat="1" ht="9" hidden="1" customHeight="1">
      <c r="A114" s="168" t="s">
        <v>94</v>
      </c>
      <c r="B114" s="161" t="s">
        <v>421</v>
      </c>
      <c r="C114" s="38">
        <v>2240</v>
      </c>
      <c r="D114" s="159">
        <v>0</v>
      </c>
      <c r="E114" s="169" t="s">
        <v>85</v>
      </c>
      <c r="F114" s="38" t="s">
        <v>26</v>
      </c>
      <c r="G114" s="170" t="s">
        <v>45</v>
      </c>
    </row>
    <row r="115" spans="1:8" s="35" customFormat="1" ht="21.75" hidden="1" customHeight="1">
      <c r="A115" s="168"/>
      <c r="B115" s="166"/>
      <c r="C115" s="38"/>
      <c r="D115" s="5" t="s">
        <v>95</v>
      </c>
      <c r="E115" s="169"/>
      <c r="F115" s="38"/>
      <c r="G115" s="171"/>
    </row>
    <row r="116" spans="1:8" s="35" customFormat="1" ht="64.5" customHeight="1">
      <c r="A116" s="502" t="s">
        <v>294</v>
      </c>
      <c r="B116" s="172" t="s">
        <v>422</v>
      </c>
      <c r="C116" s="349">
        <v>2240</v>
      </c>
      <c r="D116" s="173">
        <f>161930-26988.48+4655+33502.66</f>
        <v>173099.18</v>
      </c>
      <c r="E116" s="349" t="s">
        <v>24</v>
      </c>
      <c r="F116" s="349" t="s">
        <v>25</v>
      </c>
      <c r="G116" s="174" t="s">
        <v>45</v>
      </c>
    </row>
    <row r="117" spans="1:8" s="35" customFormat="1" ht="39" customHeight="1">
      <c r="A117" s="503"/>
      <c r="B117" s="175"/>
      <c r="C117" s="383"/>
      <c r="D117" s="5" t="s">
        <v>314</v>
      </c>
      <c r="E117" s="383"/>
      <c r="F117" s="383"/>
      <c r="G117" s="176"/>
      <c r="H117" s="40"/>
    </row>
    <row r="118" spans="1:8" s="35" customFormat="1" ht="50.25" customHeight="1">
      <c r="A118" s="467" t="s">
        <v>294</v>
      </c>
      <c r="B118" s="161" t="s">
        <v>423</v>
      </c>
      <c r="C118" s="355">
        <v>2240</v>
      </c>
      <c r="D118" s="173">
        <v>26988.48</v>
      </c>
      <c r="E118" s="165" t="s">
        <v>85</v>
      </c>
      <c r="F118" s="13"/>
      <c r="G118" s="170" t="s">
        <v>424</v>
      </c>
    </row>
    <row r="119" spans="1:8" s="35" customFormat="1" ht="63.75" customHeight="1">
      <c r="A119" s="468"/>
      <c r="B119" s="177"/>
      <c r="C119" s="348"/>
      <c r="D119" s="17" t="s">
        <v>295</v>
      </c>
      <c r="E119" s="167"/>
      <c r="F119" s="41"/>
      <c r="G119" s="178"/>
    </row>
    <row r="120" spans="1:8" s="35" customFormat="1" ht="51" hidden="1" customHeight="1">
      <c r="A120" s="179" t="s">
        <v>52</v>
      </c>
      <c r="B120" s="161" t="s">
        <v>425</v>
      </c>
      <c r="C120" s="453">
        <v>2240</v>
      </c>
      <c r="D120" s="159">
        <v>0</v>
      </c>
      <c r="E120" s="380" t="s">
        <v>53</v>
      </c>
      <c r="F120" s="355" t="s">
        <v>25</v>
      </c>
      <c r="G120" s="170" t="s">
        <v>45</v>
      </c>
    </row>
    <row r="121" spans="1:8" s="35" customFormat="1" ht="27" hidden="1" customHeight="1">
      <c r="A121" s="180"/>
      <c r="B121" s="177"/>
      <c r="C121" s="454"/>
      <c r="D121" s="5" t="s">
        <v>54</v>
      </c>
      <c r="E121" s="381"/>
      <c r="F121" s="348"/>
      <c r="G121" s="181"/>
    </row>
    <row r="122" spans="1:8" s="35" customFormat="1" ht="50.25" hidden="1" customHeight="1">
      <c r="A122" s="163" t="s">
        <v>27</v>
      </c>
      <c r="B122" s="161" t="s">
        <v>426</v>
      </c>
      <c r="C122" s="38">
        <v>2240</v>
      </c>
      <c r="D122" s="159">
        <v>0</v>
      </c>
      <c r="E122" s="169" t="s">
        <v>13</v>
      </c>
      <c r="F122" s="182" t="s">
        <v>25</v>
      </c>
      <c r="G122" s="376" t="s">
        <v>45</v>
      </c>
    </row>
    <row r="123" spans="1:8" s="35" customFormat="1" ht="30.75" hidden="1" customHeight="1">
      <c r="A123" s="180"/>
      <c r="B123" s="177"/>
      <c r="C123" s="41"/>
      <c r="D123" s="5" t="s">
        <v>28</v>
      </c>
      <c r="E123" s="41"/>
      <c r="F123" s="72"/>
      <c r="G123" s="377"/>
    </row>
    <row r="124" spans="1:8" s="35" customFormat="1" ht="45" hidden="1" customHeight="1">
      <c r="A124" s="179" t="s">
        <v>52</v>
      </c>
      <c r="B124" s="161" t="s">
        <v>425</v>
      </c>
      <c r="C124" s="453">
        <v>2240</v>
      </c>
      <c r="D124" s="159">
        <v>0</v>
      </c>
      <c r="E124" s="380" t="s">
        <v>53</v>
      </c>
      <c r="F124" s="355" t="s">
        <v>88</v>
      </c>
      <c r="G124" s="170" t="s">
        <v>45</v>
      </c>
    </row>
    <row r="125" spans="1:8" s="35" customFormat="1" ht="27" hidden="1" customHeight="1">
      <c r="A125" s="180"/>
      <c r="B125" s="177"/>
      <c r="C125" s="454"/>
      <c r="D125" s="5" t="s">
        <v>106</v>
      </c>
      <c r="E125" s="381"/>
      <c r="F125" s="348"/>
      <c r="G125" s="181"/>
    </row>
    <row r="126" spans="1:8" s="35" customFormat="1" ht="43.5" customHeight="1">
      <c r="A126" s="504" t="s">
        <v>266</v>
      </c>
      <c r="B126" s="183" t="s">
        <v>427</v>
      </c>
      <c r="C126" s="184">
        <v>2240</v>
      </c>
      <c r="D126" s="185">
        <f>600000-37774.66</f>
        <v>562225.34</v>
      </c>
      <c r="E126" s="462" t="s">
        <v>53</v>
      </c>
      <c r="F126" s="38" t="s">
        <v>25</v>
      </c>
      <c r="G126" s="93" t="s">
        <v>45</v>
      </c>
      <c r="H126" s="40"/>
    </row>
    <row r="127" spans="1:8" s="35" customFormat="1" ht="51.75" customHeight="1">
      <c r="A127" s="468"/>
      <c r="B127" s="183"/>
      <c r="C127" s="144"/>
      <c r="D127" s="5" t="s">
        <v>286</v>
      </c>
      <c r="E127" s="381"/>
      <c r="F127" s="38"/>
      <c r="G127" s="18"/>
    </row>
    <row r="128" spans="1:8" s="35" customFormat="1" ht="40.5" customHeight="1">
      <c r="A128" s="467" t="s">
        <v>266</v>
      </c>
      <c r="B128" s="161" t="s">
        <v>425</v>
      </c>
      <c r="C128" s="184">
        <v>2240</v>
      </c>
      <c r="D128" s="159">
        <v>37774.660000000003</v>
      </c>
      <c r="E128" s="380" t="s">
        <v>85</v>
      </c>
      <c r="F128" s="13" t="s">
        <v>18</v>
      </c>
      <c r="G128" s="170" t="s">
        <v>45</v>
      </c>
    </row>
    <row r="129" spans="1:8" s="35" customFormat="1" ht="39.75" customHeight="1">
      <c r="A129" s="468"/>
      <c r="B129" s="183"/>
      <c r="C129" s="144"/>
      <c r="D129" s="5" t="s">
        <v>287</v>
      </c>
      <c r="E129" s="381"/>
      <c r="F129" s="38"/>
      <c r="G129" s="19" t="s">
        <v>205</v>
      </c>
    </row>
    <row r="130" spans="1:8" ht="42.75" hidden="1" customHeight="1">
      <c r="A130" s="112" t="s">
        <v>235</v>
      </c>
      <c r="B130" s="138" t="s">
        <v>428</v>
      </c>
      <c r="C130" s="415">
        <v>2240</v>
      </c>
      <c r="D130" s="186">
        <v>0</v>
      </c>
      <c r="E130" s="372" t="s">
        <v>85</v>
      </c>
      <c r="F130" s="356" t="s">
        <v>26</v>
      </c>
      <c r="G130" s="374" t="s">
        <v>50</v>
      </c>
    </row>
    <row r="131" spans="1:8" ht="30.75" hidden="1" customHeight="1">
      <c r="A131" s="111" t="s">
        <v>55</v>
      </c>
      <c r="B131" s="143"/>
      <c r="C131" s="416"/>
      <c r="D131" s="1" t="s">
        <v>211</v>
      </c>
      <c r="E131" s="373"/>
      <c r="F131" s="357"/>
      <c r="G131" s="375"/>
    </row>
    <row r="132" spans="1:8" ht="36" hidden="1" customHeight="1">
      <c r="A132" s="112" t="s">
        <v>233</v>
      </c>
      <c r="B132" s="424" t="s">
        <v>428</v>
      </c>
      <c r="C132" s="415">
        <v>2240</v>
      </c>
      <c r="D132" s="124">
        <v>0</v>
      </c>
      <c r="E132" s="372" t="s">
        <v>85</v>
      </c>
      <c r="F132" s="356" t="s">
        <v>26</v>
      </c>
      <c r="G132" s="374" t="s">
        <v>56</v>
      </c>
    </row>
    <row r="133" spans="1:8" ht="36.75" hidden="1" customHeight="1">
      <c r="A133" s="111"/>
      <c r="B133" s="425"/>
      <c r="C133" s="416"/>
      <c r="D133" s="1" t="s">
        <v>212</v>
      </c>
      <c r="E133" s="373"/>
      <c r="F133" s="357"/>
      <c r="G133" s="375"/>
    </row>
    <row r="134" spans="1:8" ht="56.25" hidden="1" customHeight="1">
      <c r="A134" s="112" t="s">
        <v>234</v>
      </c>
      <c r="B134" s="138" t="s">
        <v>428</v>
      </c>
      <c r="C134" s="415">
        <v>2240</v>
      </c>
      <c r="D134" s="186">
        <v>0</v>
      </c>
      <c r="E134" s="372" t="s">
        <v>85</v>
      </c>
      <c r="F134" s="356" t="s">
        <v>26</v>
      </c>
      <c r="G134" s="465" t="s">
        <v>45</v>
      </c>
    </row>
    <row r="135" spans="1:8" ht="30.75" hidden="1" customHeight="1">
      <c r="A135" s="111"/>
      <c r="B135" s="143"/>
      <c r="C135" s="416"/>
      <c r="D135" s="1" t="s">
        <v>231</v>
      </c>
      <c r="E135" s="373"/>
      <c r="F135" s="357"/>
      <c r="G135" s="466"/>
    </row>
    <row r="136" spans="1:8" s="35" customFormat="1" ht="94.5" customHeight="1">
      <c r="A136" s="467" t="s">
        <v>283</v>
      </c>
      <c r="B136" s="161" t="s">
        <v>429</v>
      </c>
      <c r="C136" s="38">
        <v>2240</v>
      </c>
      <c r="D136" s="60">
        <f>17647598-3233274.88</f>
        <v>14414323.120000001</v>
      </c>
      <c r="E136" s="380" t="s">
        <v>53</v>
      </c>
      <c r="F136" s="355" t="s">
        <v>79</v>
      </c>
      <c r="G136" s="376" t="s">
        <v>45</v>
      </c>
      <c r="H136" s="40"/>
    </row>
    <row r="137" spans="1:8" s="35" customFormat="1" ht="42" customHeight="1">
      <c r="A137" s="468"/>
      <c r="B137" s="162" t="s">
        <v>267</v>
      </c>
      <c r="C137" s="187"/>
      <c r="D137" s="5" t="s">
        <v>290</v>
      </c>
      <c r="E137" s="381"/>
      <c r="F137" s="348"/>
      <c r="G137" s="377"/>
      <c r="H137" s="188"/>
    </row>
    <row r="138" spans="1:8" s="35" customFormat="1" ht="42" customHeight="1">
      <c r="A138" s="467" t="s">
        <v>283</v>
      </c>
      <c r="B138" s="161" t="s">
        <v>429</v>
      </c>
      <c r="C138" s="189" t="s">
        <v>288</v>
      </c>
      <c r="D138" s="60">
        <v>3233274.88</v>
      </c>
      <c r="E138" s="169" t="s">
        <v>85</v>
      </c>
      <c r="F138" s="182" t="s">
        <v>25</v>
      </c>
      <c r="G138" s="171" t="s">
        <v>45</v>
      </c>
      <c r="H138" s="188"/>
    </row>
    <row r="139" spans="1:8" s="35" customFormat="1" ht="60.75" customHeight="1">
      <c r="A139" s="468"/>
      <c r="B139" s="162" t="s">
        <v>267</v>
      </c>
      <c r="C139" s="187"/>
      <c r="D139" s="6" t="s">
        <v>291</v>
      </c>
      <c r="E139" s="41"/>
      <c r="F139" s="72"/>
      <c r="G139" s="190" t="s">
        <v>289</v>
      </c>
      <c r="H139" s="188"/>
    </row>
    <row r="140" spans="1:8" s="35" customFormat="1" ht="47.25" customHeight="1">
      <c r="A140" s="467" t="s">
        <v>269</v>
      </c>
      <c r="B140" s="161" t="s">
        <v>430</v>
      </c>
      <c r="C140" s="38">
        <v>2240</v>
      </c>
      <c r="D140" s="60">
        <v>300000</v>
      </c>
      <c r="E140" s="169" t="s">
        <v>86</v>
      </c>
      <c r="F140" s="182" t="s">
        <v>25</v>
      </c>
      <c r="G140" s="376" t="s">
        <v>45</v>
      </c>
    </row>
    <row r="141" spans="1:8" s="35" customFormat="1" ht="33.75" customHeight="1">
      <c r="A141" s="468"/>
      <c r="B141" s="191"/>
      <c r="C141" s="41"/>
      <c r="D141" s="6" t="s">
        <v>204</v>
      </c>
      <c r="E141" s="167"/>
      <c r="F141" s="72"/>
      <c r="G141" s="377"/>
    </row>
    <row r="142" spans="1:8" s="35" customFormat="1" ht="39" customHeight="1">
      <c r="A142" s="467" t="s">
        <v>431</v>
      </c>
      <c r="B142" s="183" t="s">
        <v>432</v>
      </c>
      <c r="C142" s="184">
        <v>2240</v>
      </c>
      <c r="D142" s="185">
        <f>935280-155880+561170</f>
        <v>1340570</v>
      </c>
      <c r="E142" s="355" t="s">
        <v>86</v>
      </c>
      <c r="F142" s="347" t="s">
        <v>25</v>
      </c>
      <c r="G142" s="463" t="s">
        <v>433</v>
      </c>
    </row>
    <row r="143" spans="1:8" s="35" customFormat="1" ht="96.75" customHeight="1">
      <c r="A143" s="468"/>
      <c r="B143" s="177"/>
      <c r="C143" s="144"/>
      <c r="D143" s="6" t="s">
        <v>323</v>
      </c>
      <c r="E143" s="348"/>
      <c r="F143" s="348"/>
      <c r="G143" s="377"/>
      <c r="H143" s="40"/>
    </row>
    <row r="144" spans="1:8" ht="36" hidden="1" customHeight="1">
      <c r="A144" s="509" t="s">
        <v>270</v>
      </c>
      <c r="B144" s="158" t="s">
        <v>432</v>
      </c>
      <c r="C144" s="155">
        <v>2240</v>
      </c>
      <c r="D144" s="118">
        <v>0</v>
      </c>
      <c r="E144" s="148" t="s">
        <v>24</v>
      </c>
      <c r="F144" s="351" t="s">
        <v>25</v>
      </c>
      <c r="G144" s="464" t="s">
        <v>433</v>
      </c>
    </row>
    <row r="145" spans="1:8" ht="36" hidden="1" customHeight="1">
      <c r="A145" s="510"/>
      <c r="B145" s="143"/>
      <c r="C145" s="192"/>
      <c r="D145" s="3" t="s">
        <v>213</v>
      </c>
      <c r="E145" s="41"/>
      <c r="F145" s="352"/>
      <c r="G145" s="375"/>
    </row>
    <row r="146" spans="1:8" ht="36" customHeight="1">
      <c r="A146" s="193" t="s">
        <v>357</v>
      </c>
      <c r="B146" s="158" t="s">
        <v>434</v>
      </c>
      <c r="C146" s="155">
        <v>2240</v>
      </c>
      <c r="D146" s="164">
        <v>47600</v>
      </c>
      <c r="E146" s="38" t="s">
        <v>13</v>
      </c>
      <c r="F146" s="182" t="s">
        <v>356</v>
      </c>
      <c r="G146" s="376" t="s">
        <v>45</v>
      </c>
    </row>
    <row r="147" spans="1:8" ht="36" customHeight="1">
      <c r="A147" s="193"/>
      <c r="B147" s="158"/>
      <c r="C147" s="192"/>
      <c r="D147" s="1" t="s">
        <v>155</v>
      </c>
      <c r="E147" s="38"/>
      <c r="F147" s="182"/>
      <c r="G147" s="377"/>
    </row>
    <row r="148" spans="1:8" s="35" customFormat="1" ht="34.5" customHeight="1">
      <c r="A148" s="467" t="s">
        <v>268</v>
      </c>
      <c r="B148" s="161" t="s">
        <v>413</v>
      </c>
      <c r="C148" s="38"/>
      <c r="D148" s="164">
        <v>155880</v>
      </c>
      <c r="E148" s="355" t="s">
        <v>85</v>
      </c>
      <c r="F148" s="347" t="s">
        <v>25</v>
      </c>
      <c r="G148" s="376" t="s">
        <v>435</v>
      </c>
    </row>
    <row r="149" spans="1:8" s="35" customFormat="1" ht="41.25" customHeight="1">
      <c r="A149" s="468"/>
      <c r="B149" s="177"/>
      <c r="C149" s="41">
        <v>2240</v>
      </c>
      <c r="D149" s="6" t="s">
        <v>326</v>
      </c>
      <c r="E149" s="348"/>
      <c r="F149" s="348"/>
      <c r="G149" s="377"/>
      <c r="H149" s="40"/>
    </row>
    <row r="150" spans="1:8" s="35" customFormat="1" ht="52.5" hidden="1" customHeight="1">
      <c r="A150" s="194" t="s">
        <v>141</v>
      </c>
      <c r="B150" s="161" t="s">
        <v>413</v>
      </c>
      <c r="C150" s="13">
        <v>2240</v>
      </c>
      <c r="D150" s="164">
        <v>0</v>
      </c>
      <c r="E150" s="169" t="s">
        <v>86</v>
      </c>
      <c r="F150" s="351" t="s">
        <v>80</v>
      </c>
      <c r="G150" s="376" t="s">
        <v>45</v>
      </c>
    </row>
    <row r="151" spans="1:8" s="35" customFormat="1" ht="25.5" hidden="1" customHeight="1">
      <c r="A151" s="195"/>
      <c r="B151" s="177"/>
      <c r="C151" s="41"/>
      <c r="D151" s="5" t="s">
        <v>142</v>
      </c>
      <c r="E151" s="167"/>
      <c r="F151" s="352"/>
      <c r="G151" s="377"/>
      <c r="H151" s="40"/>
    </row>
    <row r="152" spans="1:8" s="35" customFormat="1" ht="25.5" hidden="1" customHeight="1">
      <c r="A152" s="507" t="s">
        <v>158</v>
      </c>
      <c r="B152" s="161" t="s">
        <v>413</v>
      </c>
      <c r="C152" s="13">
        <v>2240</v>
      </c>
      <c r="D152" s="164">
        <v>0</v>
      </c>
      <c r="E152" s="169" t="s">
        <v>86</v>
      </c>
      <c r="F152" s="351" t="s">
        <v>80</v>
      </c>
      <c r="G152" s="376" t="s">
        <v>45</v>
      </c>
    </row>
    <row r="153" spans="1:8" s="35" customFormat="1" ht="128.25" hidden="1" customHeight="1">
      <c r="A153" s="508"/>
      <c r="B153" s="177"/>
      <c r="C153" s="41"/>
      <c r="D153" s="6" t="s">
        <v>157</v>
      </c>
      <c r="E153" s="41"/>
      <c r="F153" s="352"/>
      <c r="G153" s="377"/>
      <c r="H153" s="40"/>
    </row>
    <row r="154" spans="1:8" s="35" customFormat="1" ht="30" hidden="1" customHeight="1">
      <c r="A154" s="196" t="s">
        <v>129</v>
      </c>
      <c r="B154" s="161" t="s">
        <v>436</v>
      </c>
      <c r="C154" s="13">
        <v>2240</v>
      </c>
      <c r="D154" s="197">
        <v>0</v>
      </c>
      <c r="E154" s="13"/>
      <c r="F154" s="198"/>
      <c r="G154" s="376" t="s">
        <v>50</v>
      </c>
    </row>
    <row r="155" spans="1:8" s="35" customFormat="1" ht="69.75" hidden="1" customHeight="1">
      <c r="A155" s="199"/>
      <c r="B155" s="177"/>
      <c r="C155" s="41"/>
      <c r="D155" s="6" t="s">
        <v>179</v>
      </c>
      <c r="E155" s="41" t="s">
        <v>86</v>
      </c>
      <c r="F155" s="72" t="s">
        <v>89</v>
      </c>
      <c r="G155" s="377"/>
      <c r="H155" s="40"/>
    </row>
    <row r="156" spans="1:8" s="35" customFormat="1" ht="50.25" hidden="1" customHeight="1">
      <c r="A156" s="196" t="s">
        <v>184</v>
      </c>
      <c r="B156" s="161" t="s">
        <v>437</v>
      </c>
      <c r="C156" s="13">
        <v>2240</v>
      </c>
      <c r="D156" s="164">
        <v>0</v>
      </c>
      <c r="E156" s="355" t="s">
        <v>181</v>
      </c>
      <c r="F156" s="198"/>
      <c r="G156" s="376" t="s">
        <v>50</v>
      </c>
      <c r="H156" s="40"/>
    </row>
    <row r="157" spans="1:8" s="35" customFormat="1" ht="43.5" hidden="1" customHeight="1">
      <c r="A157" s="199"/>
      <c r="B157" s="177"/>
      <c r="C157" s="41"/>
      <c r="D157" s="6" t="s">
        <v>180</v>
      </c>
      <c r="E157" s="348"/>
      <c r="F157" s="72" t="s">
        <v>171</v>
      </c>
      <c r="G157" s="377"/>
      <c r="H157" s="40"/>
    </row>
    <row r="158" spans="1:8" s="35" customFormat="1" ht="43.5" hidden="1" customHeight="1">
      <c r="A158" s="163" t="s">
        <v>162</v>
      </c>
      <c r="B158" s="200" t="s">
        <v>438</v>
      </c>
      <c r="C158" s="184">
        <v>2240</v>
      </c>
      <c r="D158" s="201">
        <v>0</v>
      </c>
      <c r="E158" s="380" t="s">
        <v>139</v>
      </c>
      <c r="F158" s="38" t="s">
        <v>187</v>
      </c>
      <c r="G158" s="376" t="s">
        <v>50</v>
      </c>
      <c r="H158" s="40"/>
    </row>
    <row r="159" spans="1:8" s="35" customFormat="1" ht="43.5" hidden="1" customHeight="1">
      <c r="A159" s="180"/>
      <c r="B159" s="177"/>
      <c r="C159" s="149"/>
      <c r="D159" s="17" t="s">
        <v>190</v>
      </c>
      <c r="E159" s="381"/>
      <c r="F159" s="41"/>
      <c r="G159" s="377"/>
      <c r="H159" s="40"/>
    </row>
    <row r="160" spans="1:8" s="35" customFormat="1" ht="36" hidden="1" customHeight="1">
      <c r="A160" s="505" t="s">
        <v>132</v>
      </c>
      <c r="B160" s="161" t="s">
        <v>413</v>
      </c>
      <c r="C160" s="38">
        <v>2240</v>
      </c>
      <c r="D160" s="164">
        <v>0</v>
      </c>
      <c r="E160" s="355" t="s">
        <v>130</v>
      </c>
      <c r="F160" s="355" t="s">
        <v>89</v>
      </c>
      <c r="G160" s="376" t="s">
        <v>50</v>
      </c>
    </row>
    <row r="161" spans="1:8" s="35" customFormat="1" ht="58.5" hidden="1" customHeight="1">
      <c r="A161" s="506"/>
      <c r="B161" s="183"/>
      <c r="C161" s="38"/>
      <c r="D161" s="6" t="s">
        <v>152</v>
      </c>
      <c r="E161" s="348"/>
      <c r="F161" s="348"/>
      <c r="G161" s="377"/>
      <c r="H161" s="40"/>
    </row>
    <row r="162" spans="1:8" s="35" customFormat="1" ht="16.5" hidden="1" customHeight="1">
      <c r="A162" s="483" t="s">
        <v>121</v>
      </c>
      <c r="B162" s="451" t="s">
        <v>439</v>
      </c>
      <c r="C162" s="355">
        <v>2240</v>
      </c>
      <c r="D162" s="164">
        <f>199000-32727-48836-6837.6-10000-12992.1- 49128-17000-21479.3</f>
        <v>0</v>
      </c>
      <c r="E162" s="349" t="s">
        <v>139</v>
      </c>
      <c r="F162" s="349" t="s">
        <v>79</v>
      </c>
      <c r="G162" s="391" t="s">
        <v>45</v>
      </c>
    </row>
    <row r="163" spans="1:8" s="35" customFormat="1" ht="42.75" hidden="1" customHeight="1" thickBot="1">
      <c r="A163" s="484"/>
      <c r="B163" s="486"/>
      <c r="C163" s="403"/>
      <c r="D163" s="7" t="s">
        <v>153</v>
      </c>
      <c r="E163" s="350"/>
      <c r="F163" s="350"/>
      <c r="G163" s="392"/>
      <c r="H163" s="40"/>
    </row>
    <row r="164" spans="1:8" s="35" customFormat="1" ht="42.75" hidden="1" customHeight="1">
      <c r="A164" s="202" t="s">
        <v>145</v>
      </c>
      <c r="B164" s="451" t="s">
        <v>440</v>
      </c>
      <c r="C164" s="355">
        <v>2240</v>
      </c>
      <c r="D164" s="164">
        <v>0</v>
      </c>
      <c r="E164" s="349" t="s">
        <v>139</v>
      </c>
      <c r="F164" s="349" t="s">
        <v>80</v>
      </c>
      <c r="G164" s="391" t="s">
        <v>45</v>
      </c>
      <c r="H164" s="40"/>
    </row>
    <row r="165" spans="1:8" s="35" customFormat="1" ht="42.75" hidden="1" customHeight="1" thickBot="1">
      <c r="A165" s="203"/>
      <c r="B165" s="486"/>
      <c r="C165" s="403"/>
      <c r="D165" s="7" t="s">
        <v>146</v>
      </c>
      <c r="E165" s="350"/>
      <c r="F165" s="350"/>
      <c r="G165" s="392"/>
      <c r="H165" s="40"/>
    </row>
    <row r="166" spans="1:8" s="35" customFormat="1" ht="23.25" hidden="1" customHeight="1">
      <c r="A166" s="483" t="s">
        <v>209</v>
      </c>
      <c r="B166" s="451" t="s">
        <v>441</v>
      </c>
      <c r="C166" s="355">
        <v>2240</v>
      </c>
      <c r="D166" s="164">
        <v>0</v>
      </c>
      <c r="E166" s="349" t="s">
        <v>122</v>
      </c>
      <c r="F166" s="349" t="s">
        <v>25</v>
      </c>
      <c r="G166" s="391" t="s">
        <v>45</v>
      </c>
      <c r="H166" s="40"/>
    </row>
    <row r="167" spans="1:8" s="35" customFormat="1" ht="42.75" hidden="1" customHeight="1" thickBot="1">
      <c r="A167" s="484"/>
      <c r="B167" s="486"/>
      <c r="C167" s="403"/>
      <c r="D167" s="7" t="s">
        <v>208</v>
      </c>
      <c r="E167" s="350"/>
      <c r="F167" s="350"/>
      <c r="G167" s="392"/>
      <c r="H167" s="40"/>
    </row>
    <row r="168" spans="1:8" s="35" customFormat="1" ht="42.75" hidden="1" customHeight="1">
      <c r="A168" s="204" t="s">
        <v>206</v>
      </c>
      <c r="B168" s="205" t="s">
        <v>442</v>
      </c>
      <c r="C168" s="206">
        <v>2240</v>
      </c>
      <c r="D168" s="207">
        <v>0</v>
      </c>
      <c r="E168" s="450" t="s">
        <v>122</v>
      </c>
      <c r="F168" s="450" t="s">
        <v>25</v>
      </c>
      <c r="G168" s="391" t="s">
        <v>45</v>
      </c>
      <c r="H168" s="208"/>
    </row>
    <row r="169" spans="1:8" s="35" customFormat="1" ht="17.25" hidden="1" customHeight="1" thickBot="1">
      <c r="A169" s="209"/>
      <c r="B169" s="210"/>
      <c r="C169" s="41"/>
      <c r="D169" s="6" t="s">
        <v>207</v>
      </c>
      <c r="E169" s="350"/>
      <c r="F169" s="383"/>
      <c r="G169" s="392"/>
      <c r="H169" s="40"/>
    </row>
    <row r="170" spans="1:8" s="35" customFormat="1" ht="27.75" hidden="1" customHeight="1">
      <c r="A170" s="211" t="s">
        <v>138</v>
      </c>
      <c r="B170" s="205" t="s">
        <v>137</v>
      </c>
      <c r="C170" s="38">
        <v>2240</v>
      </c>
      <c r="D170" s="207">
        <v>0</v>
      </c>
      <c r="E170" s="450" t="s">
        <v>126</v>
      </c>
      <c r="F170" s="212" t="s">
        <v>89</v>
      </c>
      <c r="G170" s="391" t="s">
        <v>45</v>
      </c>
      <c r="H170" s="40"/>
    </row>
    <row r="171" spans="1:8" s="35" customFormat="1" ht="42.75" hidden="1" customHeight="1" thickBot="1">
      <c r="A171" s="209"/>
      <c r="B171" s="210"/>
      <c r="C171" s="41"/>
      <c r="D171" s="6" t="s">
        <v>133</v>
      </c>
      <c r="E171" s="350"/>
      <c r="F171" s="213"/>
      <c r="G171" s="392"/>
      <c r="H171" s="40"/>
    </row>
    <row r="172" spans="1:8" s="35" customFormat="1" ht="42.75" hidden="1" customHeight="1">
      <c r="A172" s="214" t="s">
        <v>134</v>
      </c>
      <c r="B172" s="205" t="s">
        <v>443</v>
      </c>
      <c r="C172" s="13">
        <v>2240</v>
      </c>
      <c r="D172" s="207">
        <v>0</v>
      </c>
      <c r="E172" s="450" t="s">
        <v>126</v>
      </c>
      <c r="F172" s="125" t="s">
        <v>89</v>
      </c>
      <c r="G172" s="391" t="s">
        <v>45</v>
      </c>
      <c r="H172" s="40"/>
    </row>
    <row r="173" spans="1:8" s="35" customFormat="1" ht="42.75" hidden="1" customHeight="1" thickBot="1">
      <c r="A173" s="215"/>
      <c r="B173" s="216"/>
      <c r="C173" s="217"/>
      <c r="D173" s="6" t="s">
        <v>136</v>
      </c>
      <c r="E173" s="350"/>
      <c r="F173" s="218"/>
      <c r="G173" s="392"/>
      <c r="H173" s="40"/>
    </row>
    <row r="174" spans="1:8" s="35" customFormat="1" ht="42.75" hidden="1" customHeight="1">
      <c r="A174" s="211" t="s">
        <v>135</v>
      </c>
      <c r="B174" s="205" t="s">
        <v>444</v>
      </c>
      <c r="C174" s="38">
        <v>2240</v>
      </c>
      <c r="D174" s="207">
        <v>0</v>
      </c>
      <c r="E174" s="219" t="s">
        <v>126</v>
      </c>
      <c r="F174" s="212" t="s">
        <v>89</v>
      </c>
      <c r="G174" s="391" t="s">
        <v>45</v>
      </c>
      <c r="H174" s="40"/>
    </row>
    <row r="175" spans="1:8" s="35" customFormat="1" ht="25.5" hidden="1" customHeight="1" thickBot="1">
      <c r="A175" s="211"/>
      <c r="B175" s="220"/>
      <c r="C175" s="38"/>
      <c r="D175" s="6" t="s">
        <v>140</v>
      </c>
      <c r="E175" s="212"/>
      <c r="F175" s="212"/>
      <c r="G175" s="392"/>
      <c r="H175" s="40"/>
    </row>
    <row r="176" spans="1:8" s="35" customFormat="1" ht="25.5" hidden="1" customHeight="1">
      <c r="A176" s="483" t="s">
        <v>102</v>
      </c>
      <c r="B176" s="451" t="s">
        <v>445</v>
      </c>
      <c r="C176" s="13">
        <v>2240</v>
      </c>
      <c r="D176" s="164">
        <v>0</v>
      </c>
      <c r="E176" s="421" t="s">
        <v>105</v>
      </c>
      <c r="F176" s="351" t="s">
        <v>88</v>
      </c>
      <c r="G176" s="393" t="s">
        <v>45</v>
      </c>
    </row>
    <row r="177" spans="1:8" s="35" customFormat="1" ht="30.75" hidden="1" customHeight="1">
      <c r="A177" s="485"/>
      <c r="B177" s="452"/>
      <c r="C177" s="41"/>
      <c r="D177" s="6" t="s">
        <v>104</v>
      </c>
      <c r="E177" s="352"/>
      <c r="F177" s="352"/>
      <c r="G177" s="394"/>
    </row>
    <row r="178" spans="1:8" s="35" customFormat="1" ht="25.5" hidden="1" customHeight="1">
      <c r="A178" s="483" t="s">
        <v>103</v>
      </c>
      <c r="B178" s="451" t="s">
        <v>446</v>
      </c>
      <c r="C178" s="13">
        <v>2240</v>
      </c>
      <c r="D178" s="164">
        <v>0</v>
      </c>
      <c r="E178" s="421" t="s">
        <v>105</v>
      </c>
      <c r="F178" s="351" t="s">
        <v>88</v>
      </c>
      <c r="G178" s="393" t="s">
        <v>45</v>
      </c>
    </row>
    <row r="179" spans="1:8" s="35" customFormat="1" ht="27.75" hidden="1" customHeight="1">
      <c r="A179" s="485"/>
      <c r="B179" s="452"/>
      <c r="C179" s="41"/>
      <c r="D179" s="6" t="s">
        <v>143</v>
      </c>
      <c r="E179" s="352"/>
      <c r="F179" s="352"/>
      <c r="G179" s="394"/>
    </row>
    <row r="180" spans="1:8" s="35" customFormat="1" ht="54.75" hidden="1" customHeight="1">
      <c r="A180" s="221" t="s">
        <v>216</v>
      </c>
      <c r="B180" s="183" t="s">
        <v>447</v>
      </c>
      <c r="C180" s="38">
        <v>2240</v>
      </c>
      <c r="D180" s="222">
        <v>0</v>
      </c>
      <c r="E180" s="169" t="s">
        <v>122</v>
      </c>
      <c r="F180" s="421" t="s">
        <v>25</v>
      </c>
      <c r="G180" s="395" t="s">
        <v>45</v>
      </c>
    </row>
    <row r="181" spans="1:8" s="35" customFormat="1" ht="32.25" hidden="1" customHeight="1">
      <c r="A181" s="223"/>
      <c r="B181" s="183"/>
      <c r="C181" s="51"/>
      <c r="D181" s="5" t="s">
        <v>217</v>
      </c>
      <c r="E181" s="41"/>
      <c r="F181" s="352"/>
      <c r="G181" s="396"/>
      <c r="H181" s="40"/>
    </row>
    <row r="182" spans="1:8" s="35" customFormat="1" ht="48" hidden="1" customHeight="1">
      <c r="A182" s="179" t="s">
        <v>29</v>
      </c>
      <c r="B182" s="161" t="s">
        <v>448</v>
      </c>
      <c r="C182" s="139">
        <v>2240</v>
      </c>
      <c r="D182" s="164">
        <v>0</v>
      </c>
      <c r="E182" s="51" t="s">
        <v>13</v>
      </c>
      <c r="F182" s="51" t="s">
        <v>25</v>
      </c>
      <c r="G182" s="42" t="s">
        <v>11</v>
      </c>
    </row>
    <row r="183" spans="1:8" s="35" customFormat="1" ht="51.75" hidden="1" customHeight="1">
      <c r="A183" s="180"/>
      <c r="B183" s="177"/>
      <c r="C183" s="144"/>
      <c r="D183" s="5" t="s">
        <v>30</v>
      </c>
      <c r="E183" s="52"/>
      <c r="F183" s="52"/>
      <c r="G183" s="224"/>
    </row>
    <row r="184" spans="1:8" s="35" customFormat="1" ht="48" hidden="1" customHeight="1">
      <c r="A184" s="179" t="s">
        <v>31</v>
      </c>
      <c r="B184" s="161" t="s">
        <v>448</v>
      </c>
      <c r="C184" s="184">
        <v>2240</v>
      </c>
      <c r="D184" s="164">
        <v>0</v>
      </c>
      <c r="E184" s="51" t="s">
        <v>13</v>
      </c>
      <c r="F184" s="51" t="s">
        <v>25</v>
      </c>
      <c r="G184" s="42" t="s">
        <v>11</v>
      </c>
    </row>
    <row r="185" spans="1:8" s="35" customFormat="1" ht="54" hidden="1" customHeight="1">
      <c r="A185" s="180"/>
      <c r="B185" s="177"/>
      <c r="C185" s="144"/>
      <c r="D185" s="5" t="s">
        <v>32</v>
      </c>
      <c r="E185" s="52"/>
      <c r="F185" s="52"/>
      <c r="G185" s="224"/>
    </row>
    <row r="186" spans="1:8" s="35" customFormat="1" ht="54" hidden="1" customHeight="1">
      <c r="A186" s="179" t="s">
        <v>38</v>
      </c>
      <c r="B186" s="161" t="s">
        <v>448</v>
      </c>
      <c r="C186" s="184">
        <v>2240</v>
      </c>
      <c r="D186" s="164">
        <v>0</v>
      </c>
      <c r="E186" s="51" t="s">
        <v>13</v>
      </c>
      <c r="F186" s="51" t="s">
        <v>25</v>
      </c>
      <c r="G186" s="42" t="s">
        <v>11</v>
      </c>
    </row>
    <row r="187" spans="1:8" s="35" customFormat="1" ht="54" hidden="1" customHeight="1">
      <c r="A187" s="163"/>
      <c r="B187" s="183"/>
      <c r="C187" s="184"/>
      <c r="D187" s="5" t="s">
        <v>32</v>
      </c>
      <c r="E187" s="51"/>
      <c r="F187" s="51"/>
      <c r="G187" s="225"/>
    </row>
    <row r="188" spans="1:8" s="35" customFormat="1" ht="55.5" hidden="1" customHeight="1">
      <c r="A188" s="179" t="s">
        <v>33</v>
      </c>
      <c r="B188" s="161" t="s">
        <v>449</v>
      </c>
      <c r="C188" s="139">
        <v>2240</v>
      </c>
      <c r="D188" s="164">
        <v>0</v>
      </c>
      <c r="E188" s="226" t="s">
        <v>13</v>
      </c>
      <c r="F188" s="13" t="s">
        <v>26</v>
      </c>
      <c r="G188" s="353" t="s">
        <v>45</v>
      </c>
    </row>
    <row r="189" spans="1:8" s="35" customFormat="1" ht="22.5" hidden="1" customHeight="1">
      <c r="A189" s="180"/>
      <c r="B189" s="177"/>
      <c r="C189" s="149"/>
      <c r="D189" s="5" t="s">
        <v>34</v>
      </c>
      <c r="E189" s="52"/>
      <c r="F189" s="41"/>
      <c r="G189" s="354"/>
    </row>
    <row r="190" spans="1:8" s="35" customFormat="1" ht="54" hidden="1" customHeight="1">
      <c r="A190" s="467" t="s">
        <v>229</v>
      </c>
      <c r="B190" s="161" t="s">
        <v>450</v>
      </c>
      <c r="C190" s="13">
        <v>2240</v>
      </c>
      <c r="D190" s="164">
        <v>0</v>
      </c>
      <c r="E190" s="380" t="s">
        <v>122</v>
      </c>
      <c r="F190" s="355" t="s">
        <v>25</v>
      </c>
      <c r="G190" s="353" t="s">
        <v>45</v>
      </c>
    </row>
    <row r="191" spans="1:8" s="35" customFormat="1" ht="29.25" hidden="1" customHeight="1">
      <c r="A191" s="468"/>
      <c r="B191" s="177"/>
      <c r="C191" s="52"/>
      <c r="D191" s="6" t="s">
        <v>236</v>
      </c>
      <c r="E191" s="381"/>
      <c r="F191" s="348"/>
      <c r="G191" s="384"/>
    </row>
    <row r="192" spans="1:8" s="35" customFormat="1" ht="47.25" hidden="1" customHeight="1">
      <c r="A192" s="179" t="s">
        <v>39</v>
      </c>
      <c r="B192" s="161" t="s">
        <v>451</v>
      </c>
      <c r="C192" s="139">
        <v>2240</v>
      </c>
      <c r="D192" s="164">
        <v>0</v>
      </c>
      <c r="E192" s="165" t="s">
        <v>122</v>
      </c>
      <c r="F192" s="355" t="s">
        <v>150</v>
      </c>
      <c r="G192" s="353" t="s">
        <v>45</v>
      </c>
    </row>
    <row r="193" spans="1:8" s="35" customFormat="1" ht="21.75" hidden="1" customHeight="1">
      <c r="A193" s="180"/>
      <c r="B193" s="177"/>
      <c r="C193" s="149"/>
      <c r="D193" s="17" t="s">
        <v>101</v>
      </c>
      <c r="E193" s="41"/>
      <c r="F193" s="348"/>
      <c r="G193" s="354"/>
      <c r="H193" s="40"/>
    </row>
    <row r="194" spans="1:8" s="311" customFormat="1" ht="59.25" customHeight="1">
      <c r="A194" s="232" t="s">
        <v>228</v>
      </c>
      <c r="B194" s="487" t="s">
        <v>452</v>
      </c>
      <c r="C194" s="323">
        <v>2240</v>
      </c>
      <c r="D194" s="324">
        <v>80000</v>
      </c>
      <c r="E194" s="408" t="s">
        <v>24</v>
      </c>
      <c r="F194" s="408" t="s">
        <v>187</v>
      </c>
      <c r="G194" s="385" t="s">
        <v>45</v>
      </c>
    </row>
    <row r="195" spans="1:8" s="311" customFormat="1" ht="27" customHeight="1">
      <c r="A195" s="232"/>
      <c r="B195" s="488"/>
      <c r="C195" s="325"/>
      <c r="D195" s="8" t="s">
        <v>381</v>
      </c>
      <c r="E195" s="407"/>
      <c r="F195" s="407"/>
      <c r="G195" s="385"/>
    </row>
    <row r="196" spans="1:8" s="35" customFormat="1" ht="70.5" customHeight="1">
      <c r="A196" s="467" t="s">
        <v>271</v>
      </c>
      <c r="B196" s="161" t="s">
        <v>453</v>
      </c>
      <c r="C196" s="139">
        <v>2240</v>
      </c>
      <c r="D196" s="164">
        <f>496500-62197.27</f>
        <v>434302.73</v>
      </c>
      <c r="E196" s="169" t="s">
        <v>24</v>
      </c>
      <c r="F196" s="355" t="s">
        <v>25</v>
      </c>
      <c r="G196" s="353" t="s">
        <v>45</v>
      </c>
    </row>
    <row r="197" spans="1:8" s="35" customFormat="1" ht="66" customHeight="1">
      <c r="A197" s="468"/>
      <c r="B197" s="177"/>
      <c r="C197" s="149"/>
      <c r="D197" s="6" t="s">
        <v>311</v>
      </c>
      <c r="E197" s="41"/>
      <c r="F197" s="348"/>
      <c r="G197" s="354"/>
      <c r="H197" s="40"/>
    </row>
    <row r="198" spans="1:8" s="35" customFormat="1" ht="63" customHeight="1">
      <c r="A198" s="507" t="s">
        <v>271</v>
      </c>
      <c r="B198" s="227" t="s">
        <v>454</v>
      </c>
      <c r="C198" s="453">
        <v>2240</v>
      </c>
      <c r="D198" s="159">
        <v>62197.27</v>
      </c>
      <c r="E198" s="380" t="s">
        <v>139</v>
      </c>
      <c r="F198" s="355" t="s">
        <v>25</v>
      </c>
      <c r="G198" s="376" t="s">
        <v>435</v>
      </c>
    </row>
    <row r="199" spans="1:8" s="35" customFormat="1" ht="85.5" customHeight="1">
      <c r="A199" s="508"/>
      <c r="B199" s="177"/>
      <c r="C199" s="454"/>
      <c r="D199" s="6" t="s">
        <v>312</v>
      </c>
      <c r="E199" s="381"/>
      <c r="F199" s="348"/>
      <c r="G199" s="377"/>
    </row>
    <row r="200" spans="1:8" ht="33.75" hidden="1" customHeight="1">
      <c r="A200" s="194" t="s">
        <v>237</v>
      </c>
      <c r="B200" s="138" t="s">
        <v>455</v>
      </c>
      <c r="C200" s="415">
        <v>2240</v>
      </c>
      <c r="D200" s="124">
        <v>0</v>
      </c>
      <c r="E200" s="372" t="s">
        <v>139</v>
      </c>
      <c r="F200" s="356" t="s">
        <v>25</v>
      </c>
      <c r="G200" s="368" t="s">
        <v>45</v>
      </c>
    </row>
    <row r="201" spans="1:8" ht="29.25" hidden="1" customHeight="1">
      <c r="A201" s="228"/>
      <c r="B201" s="143"/>
      <c r="C201" s="416"/>
      <c r="D201" s="1" t="s">
        <v>210</v>
      </c>
      <c r="E201" s="373"/>
      <c r="F201" s="357"/>
      <c r="G201" s="369"/>
    </row>
    <row r="202" spans="1:8" ht="29.25" hidden="1" customHeight="1">
      <c r="A202" s="229" t="s">
        <v>69</v>
      </c>
      <c r="B202" s="230" t="s">
        <v>456</v>
      </c>
      <c r="C202" s="378">
        <v>2240</v>
      </c>
      <c r="D202" s="231">
        <v>0</v>
      </c>
      <c r="E202" s="372" t="s">
        <v>84</v>
      </c>
      <c r="F202" s="356" t="s">
        <v>18</v>
      </c>
      <c r="G202" s="368" t="s">
        <v>45</v>
      </c>
    </row>
    <row r="203" spans="1:8" ht="29.25" hidden="1" customHeight="1">
      <c r="A203" s="228"/>
      <c r="B203" s="143"/>
      <c r="C203" s="379"/>
      <c r="D203" s="1" t="s">
        <v>70</v>
      </c>
      <c r="E203" s="373"/>
      <c r="F203" s="357"/>
      <c r="G203" s="369"/>
    </row>
    <row r="204" spans="1:8" ht="60.75" hidden="1" customHeight="1">
      <c r="A204" s="232" t="s">
        <v>238</v>
      </c>
      <c r="B204" s="138" t="s">
        <v>426</v>
      </c>
      <c r="C204" s="157">
        <v>2240</v>
      </c>
      <c r="D204" s="124">
        <v>0</v>
      </c>
      <c r="E204" s="372" t="s">
        <v>139</v>
      </c>
      <c r="F204" s="182" t="s">
        <v>25</v>
      </c>
      <c r="G204" s="368" t="s">
        <v>45</v>
      </c>
    </row>
    <row r="205" spans="1:8" ht="29.25" hidden="1" customHeight="1">
      <c r="A205" s="111"/>
      <c r="B205" s="143"/>
      <c r="C205" s="233"/>
      <c r="D205" s="1" t="s">
        <v>214</v>
      </c>
      <c r="E205" s="373"/>
      <c r="F205" s="72"/>
      <c r="G205" s="369"/>
    </row>
    <row r="206" spans="1:8" ht="43.5" hidden="1" customHeight="1">
      <c r="A206" s="232" t="s">
        <v>239</v>
      </c>
      <c r="B206" s="138" t="s">
        <v>426</v>
      </c>
      <c r="C206" s="157">
        <v>2240</v>
      </c>
      <c r="D206" s="186">
        <v>0</v>
      </c>
      <c r="E206" s="372" t="s">
        <v>139</v>
      </c>
      <c r="F206" s="182" t="s">
        <v>25</v>
      </c>
      <c r="G206" s="368" t="s">
        <v>45</v>
      </c>
    </row>
    <row r="207" spans="1:8" ht="29.25" hidden="1" customHeight="1">
      <c r="A207" s="111"/>
      <c r="B207" s="143"/>
      <c r="C207" s="233"/>
      <c r="D207" s="1" t="s">
        <v>215</v>
      </c>
      <c r="E207" s="373"/>
      <c r="F207" s="72"/>
      <c r="G207" s="369"/>
    </row>
    <row r="208" spans="1:8" ht="44.25" hidden="1" customHeight="1">
      <c r="A208" s="179" t="s">
        <v>240</v>
      </c>
      <c r="B208" s="138" t="s">
        <v>457</v>
      </c>
      <c r="C208" s="234">
        <v>2240</v>
      </c>
      <c r="D208" s="235">
        <v>0</v>
      </c>
      <c r="E208" s="236" t="s">
        <v>122</v>
      </c>
      <c r="F208" s="13" t="s">
        <v>25</v>
      </c>
      <c r="G208" s="386" t="s">
        <v>45</v>
      </c>
      <c r="H208" s="160"/>
    </row>
    <row r="209" spans="1:8" ht="29.25" hidden="1" customHeight="1">
      <c r="A209" s="180"/>
      <c r="B209" s="143"/>
      <c r="C209" s="237"/>
      <c r="D209" s="8" t="s">
        <v>203</v>
      </c>
      <c r="E209" s="233"/>
      <c r="F209" s="41"/>
      <c r="G209" s="387"/>
    </row>
    <row r="210" spans="1:8" ht="39" hidden="1" customHeight="1">
      <c r="A210" s="179" t="s">
        <v>131</v>
      </c>
      <c r="B210" s="138" t="s">
        <v>458</v>
      </c>
      <c r="C210" s="234">
        <v>2240</v>
      </c>
      <c r="D210" s="238">
        <v>0</v>
      </c>
      <c r="E210" s="236" t="s">
        <v>139</v>
      </c>
      <c r="F210" s="13" t="s">
        <v>89</v>
      </c>
      <c r="G210" s="386" t="s">
        <v>45</v>
      </c>
    </row>
    <row r="211" spans="1:8" ht="39" hidden="1" customHeight="1">
      <c r="A211" s="180"/>
      <c r="B211" s="143"/>
      <c r="C211" s="237"/>
      <c r="D211" s="8" t="s">
        <v>156</v>
      </c>
      <c r="E211" s="233"/>
      <c r="F211" s="41"/>
      <c r="G211" s="387"/>
      <c r="H211" s="160"/>
    </row>
    <row r="212" spans="1:8" ht="29.25" hidden="1" customHeight="1">
      <c r="A212" s="179" t="s">
        <v>159</v>
      </c>
      <c r="B212" s="239" t="s">
        <v>459</v>
      </c>
      <c r="C212" s="234">
        <v>2240</v>
      </c>
      <c r="D212" s="235">
        <v>0</v>
      </c>
      <c r="E212" s="378" t="s">
        <v>139</v>
      </c>
      <c r="F212" s="38" t="s">
        <v>150</v>
      </c>
      <c r="G212" s="386" t="s">
        <v>45</v>
      </c>
      <c r="H212" s="160"/>
    </row>
    <row r="213" spans="1:8" ht="29.25" hidden="1" customHeight="1">
      <c r="A213" s="180"/>
      <c r="B213" s="143"/>
      <c r="C213" s="237"/>
      <c r="D213" s="10" t="s">
        <v>155</v>
      </c>
      <c r="E213" s="379"/>
      <c r="F213" s="38"/>
      <c r="G213" s="387"/>
      <c r="H213" s="160"/>
    </row>
    <row r="214" spans="1:8" ht="29.25" hidden="1" customHeight="1">
      <c r="A214" s="163" t="s">
        <v>162</v>
      </c>
      <c r="B214" s="240" t="s">
        <v>438</v>
      </c>
      <c r="C214" s="155">
        <v>2240</v>
      </c>
      <c r="D214" s="241">
        <v>0</v>
      </c>
      <c r="E214" s="372" t="s">
        <v>139</v>
      </c>
      <c r="F214" s="38" t="s">
        <v>150</v>
      </c>
      <c r="G214" s="386" t="s">
        <v>45</v>
      </c>
      <c r="H214" s="160"/>
    </row>
    <row r="215" spans="1:8" ht="29.25" hidden="1" customHeight="1">
      <c r="A215" s="180"/>
      <c r="B215" s="143"/>
      <c r="C215" s="237"/>
      <c r="D215" s="9" t="s">
        <v>154</v>
      </c>
      <c r="E215" s="373"/>
      <c r="F215" s="41"/>
      <c r="G215" s="387"/>
      <c r="H215" s="160"/>
    </row>
    <row r="216" spans="1:8" ht="52.5" hidden="1" customHeight="1">
      <c r="A216" s="163" t="s">
        <v>223</v>
      </c>
      <c r="B216" s="239" t="s">
        <v>460</v>
      </c>
      <c r="C216" s="155">
        <v>2240</v>
      </c>
      <c r="D216" s="186">
        <v>0</v>
      </c>
      <c r="E216" s="426" t="s">
        <v>139</v>
      </c>
      <c r="F216" s="38" t="s">
        <v>89</v>
      </c>
      <c r="G216" s="390" t="s">
        <v>45</v>
      </c>
      <c r="H216" s="160"/>
    </row>
    <row r="217" spans="1:8" ht="29.25" hidden="1" customHeight="1">
      <c r="A217" s="180"/>
      <c r="B217" s="158"/>
      <c r="C217" s="237"/>
      <c r="D217" s="10" t="s">
        <v>241</v>
      </c>
      <c r="E217" s="373"/>
      <c r="F217" s="38"/>
      <c r="G217" s="387"/>
      <c r="H217" s="160"/>
    </row>
    <row r="218" spans="1:8" ht="29.25" hidden="1" customHeight="1">
      <c r="A218" s="163" t="s">
        <v>224</v>
      </c>
      <c r="B218" s="239" t="s">
        <v>461</v>
      </c>
      <c r="C218" s="155">
        <v>2240</v>
      </c>
      <c r="D218" s="241">
        <v>0</v>
      </c>
      <c r="E218" s="426" t="s">
        <v>122</v>
      </c>
      <c r="F218" s="38" t="s">
        <v>79</v>
      </c>
      <c r="G218" s="390" t="s">
        <v>45</v>
      </c>
      <c r="H218" s="160"/>
    </row>
    <row r="219" spans="1:8" ht="49.5" hidden="1" customHeight="1">
      <c r="A219" s="180"/>
      <c r="B219" s="143"/>
      <c r="C219" s="237"/>
      <c r="D219" s="10" t="s">
        <v>225</v>
      </c>
      <c r="E219" s="373"/>
      <c r="F219" s="38"/>
      <c r="G219" s="387"/>
      <c r="H219" s="160"/>
    </row>
    <row r="220" spans="1:8" ht="43.5" hidden="1" customHeight="1">
      <c r="A220" s="163" t="s">
        <v>222</v>
      </c>
      <c r="B220" s="239" t="s">
        <v>462</v>
      </c>
      <c r="C220" s="155">
        <v>2240</v>
      </c>
      <c r="D220" s="241">
        <v>0</v>
      </c>
      <c r="E220" s="426" t="s">
        <v>13</v>
      </c>
      <c r="F220" s="38" t="s">
        <v>171</v>
      </c>
      <c r="G220" s="390" t="s">
        <v>45</v>
      </c>
      <c r="H220" s="160"/>
    </row>
    <row r="221" spans="1:8" ht="47.25" hidden="1" customHeight="1">
      <c r="A221" s="180"/>
      <c r="B221" s="143"/>
      <c r="C221" s="237"/>
      <c r="D221" s="10" t="s">
        <v>173</v>
      </c>
      <c r="E221" s="373"/>
      <c r="F221" s="41"/>
      <c r="G221" s="387"/>
      <c r="H221" s="160"/>
    </row>
    <row r="222" spans="1:8" ht="29.25" hidden="1" customHeight="1">
      <c r="A222" s="163" t="s">
        <v>174</v>
      </c>
      <c r="B222" s="242" t="s">
        <v>463</v>
      </c>
      <c r="C222" s="155">
        <v>2240</v>
      </c>
      <c r="D222" s="241">
        <v>0</v>
      </c>
      <c r="E222" s="426" t="s">
        <v>66</v>
      </c>
      <c r="F222" s="38" t="s">
        <v>171</v>
      </c>
      <c r="G222" s="390" t="s">
        <v>50</v>
      </c>
      <c r="H222" s="160"/>
    </row>
    <row r="223" spans="1:8" ht="45" hidden="1" customHeight="1">
      <c r="A223" s="180"/>
      <c r="B223" s="143"/>
      <c r="C223" s="237"/>
      <c r="D223" s="10" t="s">
        <v>193</v>
      </c>
      <c r="E223" s="373"/>
      <c r="F223" s="41"/>
      <c r="G223" s="387"/>
      <c r="H223" s="160"/>
    </row>
    <row r="224" spans="1:8" ht="45" hidden="1" customHeight="1">
      <c r="A224" s="163" t="s">
        <v>174</v>
      </c>
      <c r="B224" s="242" t="s">
        <v>463</v>
      </c>
      <c r="C224" s="155">
        <v>2240</v>
      </c>
      <c r="D224" s="241">
        <v>0</v>
      </c>
      <c r="E224" s="426" t="s">
        <v>66</v>
      </c>
      <c r="F224" s="38" t="s">
        <v>187</v>
      </c>
      <c r="G224" s="390" t="s">
        <v>195</v>
      </c>
      <c r="H224" s="160"/>
    </row>
    <row r="225" spans="1:11" ht="45" hidden="1" customHeight="1">
      <c r="A225" s="180"/>
      <c r="B225" s="143"/>
      <c r="C225" s="237"/>
      <c r="D225" s="12" t="s">
        <v>192</v>
      </c>
      <c r="E225" s="373"/>
      <c r="F225" s="41"/>
      <c r="G225" s="387"/>
      <c r="H225" s="160"/>
    </row>
    <row r="226" spans="1:11" ht="45" hidden="1" customHeight="1">
      <c r="A226" s="163" t="s">
        <v>219</v>
      </c>
      <c r="B226" s="239" t="s">
        <v>464</v>
      </c>
      <c r="C226" s="155">
        <v>2240</v>
      </c>
      <c r="D226" s="241">
        <v>0</v>
      </c>
      <c r="E226" s="426" t="s">
        <v>164</v>
      </c>
      <c r="F226" s="38" t="s">
        <v>88</v>
      </c>
      <c r="G226" s="390" t="s">
        <v>50</v>
      </c>
      <c r="H226" s="160"/>
    </row>
    <row r="227" spans="1:11" ht="20.25" hidden="1" customHeight="1">
      <c r="A227" s="180"/>
      <c r="B227" s="143"/>
      <c r="C227" s="237"/>
      <c r="D227" s="10" t="s">
        <v>218</v>
      </c>
      <c r="E227" s="373"/>
      <c r="F227" s="41"/>
      <c r="G227" s="387"/>
      <c r="H227" s="160"/>
    </row>
    <row r="228" spans="1:11" ht="45" customHeight="1">
      <c r="A228" s="467" t="s">
        <v>272</v>
      </c>
      <c r="B228" s="239" t="s">
        <v>465</v>
      </c>
      <c r="C228" s="155">
        <v>2240</v>
      </c>
      <c r="D228" s="241">
        <v>281400</v>
      </c>
      <c r="E228" s="426" t="s">
        <v>13</v>
      </c>
      <c r="F228" s="38" t="s">
        <v>89</v>
      </c>
      <c r="G228" s="384" t="s">
        <v>50</v>
      </c>
      <c r="H228" s="160"/>
    </row>
    <row r="229" spans="1:11" ht="32.25" customHeight="1">
      <c r="A229" s="468"/>
      <c r="B229" s="143"/>
      <c r="C229" s="237"/>
      <c r="D229" s="10" t="s">
        <v>327</v>
      </c>
      <c r="E229" s="373"/>
      <c r="F229" s="41"/>
      <c r="G229" s="354"/>
      <c r="H229" s="160"/>
    </row>
    <row r="230" spans="1:11" s="311" customFormat="1" ht="63" customHeight="1">
      <c r="A230" s="427" t="s">
        <v>355</v>
      </c>
      <c r="B230" s="429" t="s">
        <v>375</v>
      </c>
      <c r="C230" s="345">
        <v>2240</v>
      </c>
      <c r="D230" s="319">
        <v>196430</v>
      </c>
      <c r="E230" s="408" t="s">
        <v>66</v>
      </c>
      <c r="F230" s="345" t="s">
        <v>187</v>
      </c>
      <c r="G230" s="408" t="s">
        <v>50</v>
      </c>
      <c r="H230" s="320"/>
    </row>
    <row r="231" spans="1:11" s="311" customFormat="1" ht="39.75" customHeight="1">
      <c r="A231" s="428"/>
      <c r="B231" s="430"/>
      <c r="C231" s="346"/>
      <c r="D231" s="12" t="s">
        <v>382</v>
      </c>
      <c r="E231" s="407"/>
      <c r="F231" s="346"/>
      <c r="G231" s="407"/>
      <c r="H231" s="320"/>
    </row>
    <row r="232" spans="1:11" s="311" customFormat="1" ht="45" customHeight="1">
      <c r="A232" s="413" t="s">
        <v>360</v>
      </c>
      <c r="B232" s="429" t="s">
        <v>361</v>
      </c>
      <c r="C232" s="345">
        <v>2240</v>
      </c>
      <c r="D232" s="186">
        <v>183933.36</v>
      </c>
      <c r="E232" s="436" t="s">
        <v>13</v>
      </c>
      <c r="F232" s="345" t="s">
        <v>187</v>
      </c>
      <c r="G232" s="385" t="s">
        <v>50</v>
      </c>
      <c r="H232" s="320"/>
    </row>
    <row r="233" spans="1:11" s="311" customFormat="1" ht="45.75" customHeight="1">
      <c r="A233" s="438"/>
      <c r="B233" s="430"/>
      <c r="C233" s="346"/>
      <c r="D233" s="11" t="s">
        <v>383</v>
      </c>
      <c r="E233" s="437"/>
      <c r="F233" s="346"/>
      <c r="G233" s="389"/>
      <c r="H233" s="320"/>
    </row>
    <row r="234" spans="1:11" s="311" customFormat="1" ht="40.5" customHeight="1">
      <c r="A234" s="413" t="s">
        <v>384</v>
      </c>
      <c r="B234" s="278" t="s">
        <v>466</v>
      </c>
      <c r="C234" s="364">
        <v>2240</v>
      </c>
      <c r="D234" s="61">
        <v>28000</v>
      </c>
      <c r="E234" s="439" t="s">
        <v>13</v>
      </c>
      <c r="F234" s="345" t="s">
        <v>187</v>
      </c>
      <c r="G234" s="388" t="s">
        <v>50</v>
      </c>
      <c r="I234" s="320"/>
      <c r="K234" s="320"/>
    </row>
    <row r="235" spans="1:11" s="311" customFormat="1" ht="32.25" customHeight="1">
      <c r="A235" s="438"/>
      <c r="B235" s="279"/>
      <c r="C235" s="407"/>
      <c r="D235" s="10" t="s">
        <v>387</v>
      </c>
      <c r="E235" s="437"/>
      <c r="F235" s="346"/>
      <c r="G235" s="389"/>
      <c r="I235" s="320"/>
      <c r="K235" s="320"/>
    </row>
    <row r="236" spans="1:11" ht="45" hidden="1" customHeight="1">
      <c r="A236" s="163" t="s">
        <v>176</v>
      </c>
      <c r="B236" s="243" t="s">
        <v>467</v>
      </c>
      <c r="C236" s="155">
        <v>2240</v>
      </c>
      <c r="D236" s="241">
        <v>0</v>
      </c>
      <c r="E236" s="426" t="s">
        <v>164</v>
      </c>
      <c r="F236" s="38" t="s">
        <v>171</v>
      </c>
      <c r="G236" s="384" t="s">
        <v>50</v>
      </c>
      <c r="H236" s="160"/>
    </row>
    <row r="237" spans="1:11" ht="45" hidden="1" customHeight="1">
      <c r="A237" s="180"/>
      <c r="B237" s="143"/>
      <c r="C237" s="237"/>
      <c r="D237" s="10" t="s">
        <v>175</v>
      </c>
      <c r="E237" s="373"/>
      <c r="F237" s="41"/>
      <c r="G237" s="354"/>
      <c r="H237" s="160"/>
    </row>
    <row r="238" spans="1:11" ht="39.75" hidden="1" customHeight="1">
      <c r="A238" s="163" t="s">
        <v>242</v>
      </c>
      <c r="B238" s="239" t="s">
        <v>468</v>
      </c>
      <c r="C238" s="155">
        <v>2240</v>
      </c>
      <c r="D238" s="241">
        <v>0</v>
      </c>
      <c r="E238" s="442" t="s">
        <v>13</v>
      </c>
      <c r="F238" s="38" t="s">
        <v>89</v>
      </c>
      <c r="G238" s="384" t="s">
        <v>50</v>
      </c>
      <c r="H238" s="160"/>
    </row>
    <row r="239" spans="1:11" ht="22.5" hidden="1" customHeight="1">
      <c r="A239" s="180"/>
      <c r="B239" s="143"/>
      <c r="C239" s="237"/>
      <c r="D239" s="10" t="s">
        <v>177</v>
      </c>
      <c r="E239" s="443"/>
      <c r="F239" s="41"/>
      <c r="G239" s="354"/>
      <c r="H239" s="160"/>
    </row>
    <row r="240" spans="1:11" ht="45" hidden="1" customHeight="1">
      <c r="A240" s="163" t="s">
        <v>220</v>
      </c>
      <c r="B240" s="239" t="s">
        <v>469</v>
      </c>
      <c r="C240" s="155">
        <v>2240</v>
      </c>
      <c r="D240" s="241">
        <v>0</v>
      </c>
      <c r="E240" s="426" t="s">
        <v>164</v>
      </c>
      <c r="F240" s="38" t="s">
        <v>79</v>
      </c>
      <c r="G240" s="384" t="s">
        <v>45</v>
      </c>
      <c r="H240" s="160"/>
    </row>
    <row r="241" spans="1:12" ht="45" hidden="1" customHeight="1">
      <c r="A241" s="180"/>
      <c r="B241" s="143"/>
      <c r="C241" s="237"/>
      <c r="D241" s="10" t="s">
        <v>221</v>
      </c>
      <c r="E241" s="373"/>
      <c r="F241" s="41"/>
      <c r="G241" s="354"/>
      <c r="H241" s="160"/>
    </row>
    <row r="242" spans="1:12" ht="42.75" hidden="1" customHeight="1">
      <c r="A242" s="163" t="s">
        <v>227</v>
      </c>
      <c r="B242" s="239" t="s">
        <v>470</v>
      </c>
      <c r="C242" s="155">
        <v>2240</v>
      </c>
      <c r="D242" s="241">
        <v>0</v>
      </c>
      <c r="E242" s="426" t="s">
        <v>139</v>
      </c>
      <c r="F242" s="38" t="s">
        <v>88</v>
      </c>
      <c r="G242" s="384" t="s">
        <v>50</v>
      </c>
      <c r="H242" s="160"/>
    </row>
    <row r="243" spans="1:12" ht="51.75" hidden="1" customHeight="1">
      <c r="A243" s="180"/>
      <c r="B243" s="143"/>
      <c r="C243" s="237"/>
      <c r="D243" s="11" t="s">
        <v>226</v>
      </c>
      <c r="E243" s="373"/>
      <c r="F243" s="41"/>
      <c r="G243" s="354"/>
      <c r="H243" s="160"/>
    </row>
    <row r="244" spans="1:12" ht="24.75" hidden="1" customHeight="1">
      <c r="A244" s="419" t="s">
        <v>97</v>
      </c>
      <c r="B244" s="244" t="s">
        <v>471</v>
      </c>
      <c r="C244" s="343">
        <v>2240</v>
      </c>
      <c r="D244" s="245">
        <v>0</v>
      </c>
      <c r="E244" s="440" t="s">
        <v>90</v>
      </c>
      <c r="F244" s="421" t="s">
        <v>88</v>
      </c>
      <c r="G244" s="246" t="s">
        <v>87</v>
      </c>
    </row>
    <row r="245" spans="1:12" ht="14.25" hidden="1" customHeight="1">
      <c r="A245" s="420"/>
      <c r="B245" s="247"/>
      <c r="C245" s="344"/>
      <c r="D245" s="3" t="s">
        <v>98</v>
      </c>
      <c r="E245" s="441"/>
      <c r="F245" s="352"/>
      <c r="G245" s="248"/>
    </row>
    <row r="246" spans="1:12" s="328" customFormat="1" ht="31.5" customHeight="1">
      <c r="A246" s="519" t="s">
        <v>516</v>
      </c>
      <c r="B246" s="519" t="s">
        <v>472</v>
      </c>
      <c r="C246" s="521">
        <v>2240</v>
      </c>
      <c r="D246" s="327">
        <v>1251207.02</v>
      </c>
      <c r="E246" s="519" t="s">
        <v>90</v>
      </c>
      <c r="F246" s="521" t="s">
        <v>187</v>
      </c>
      <c r="G246" s="523" t="s">
        <v>50</v>
      </c>
    </row>
    <row r="247" spans="1:12" s="328" customFormat="1" ht="35.25" customHeight="1">
      <c r="A247" s="520"/>
      <c r="B247" s="520"/>
      <c r="C247" s="522"/>
      <c r="D247" s="338" t="s">
        <v>515</v>
      </c>
      <c r="E247" s="520"/>
      <c r="F247" s="522"/>
      <c r="G247" s="524"/>
    </row>
    <row r="248" spans="1:12" ht="27" customHeight="1">
      <c r="A248" s="249" t="s">
        <v>15</v>
      </c>
      <c r="B248" s="45"/>
      <c r="C248" s="46"/>
      <c r="D248" s="116">
        <f>D100+D102+D104+D106+D110+D112+D116+D118+D126+D128+D136+D138+D140+D142+D146+D148+D194+D196+D198+D228+D230+D232+D234+D246</f>
        <v>34366699.020000003</v>
      </c>
      <c r="E248" s="250"/>
      <c r="F248" s="250"/>
      <c r="G248" s="48"/>
      <c r="H248" s="251"/>
      <c r="I248" s="252"/>
      <c r="K248" s="136"/>
      <c r="L248" s="137"/>
    </row>
    <row r="249" spans="1:12" ht="27" hidden="1" customHeight="1">
      <c r="A249" s="253" t="s">
        <v>71</v>
      </c>
      <c r="B249" s="254" t="s">
        <v>473</v>
      </c>
      <c r="C249" s="236">
        <v>2282</v>
      </c>
      <c r="D249" s="255">
        <v>0</v>
      </c>
      <c r="E249" s="372" t="s">
        <v>127</v>
      </c>
      <c r="F249" s="356" t="s">
        <v>89</v>
      </c>
      <c r="G249" s="368" t="s">
        <v>50</v>
      </c>
      <c r="H249" s="256"/>
      <c r="I249" s="49"/>
      <c r="K249" s="136"/>
      <c r="L249" s="160"/>
    </row>
    <row r="250" spans="1:12" ht="61.5" hidden="1" customHeight="1">
      <c r="A250" s="253"/>
      <c r="B250" s="257"/>
      <c r="C250" s="233"/>
      <c r="D250" s="1" t="s">
        <v>72</v>
      </c>
      <c r="E250" s="373"/>
      <c r="F250" s="357"/>
      <c r="G250" s="369"/>
      <c r="H250" s="135"/>
      <c r="I250" s="49"/>
      <c r="K250" s="258"/>
      <c r="L250" s="137"/>
    </row>
    <row r="251" spans="1:12" ht="39.75" hidden="1" customHeight="1">
      <c r="A251" s="259" t="s">
        <v>128</v>
      </c>
      <c r="B251" s="45"/>
      <c r="C251" s="46"/>
      <c r="D251" s="260">
        <f>D249</f>
        <v>0</v>
      </c>
      <c r="E251" s="46"/>
      <c r="F251" s="46"/>
      <c r="G251" s="48"/>
      <c r="H251" s="256"/>
      <c r="I251" s="49"/>
      <c r="K251" s="136"/>
      <c r="L251" s="137"/>
    </row>
    <row r="252" spans="1:12" ht="62.25" hidden="1" customHeight="1">
      <c r="A252" s="419" t="s">
        <v>73</v>
      </c>
      <c r="B252" s="433" t="s">
        <v>474</v>
      </c>
      <c r="C252" s="378">
        <v>3110</v>
      </c>
      <c r="D252" s="261">
        <f>6453000-6453000</f>
        <v>0</v>
      </c>
      <c r="E252" s="355" t="s">
        <v>81</v>
      </c>
      <c r="F252" s="355" t="s">
        <v>89</v>
      </c>
      <c r="G252" s="353" t="s">
        <v>113</v>
      </c>
      <c r="H252" s="256"/>
      <c r="I252" s="49"/>
    </row>
    <row r="253" spans="1:12" ht="111.75" hidden="1" customHeight="1">
      <c r="A253" s="420"/>
      <c r="B253" s="434"/>
      <c r="C253" s="515"/>
      <c r="D253" s="1" t="s">
        <v>110</v>
      </c>
      <c r="E253" s="347"/>
      <c r="F253" s="347"/>
      <c r="G253" s="384"/>
      <c r="H253" s="256"/>
      <c r="I253" s="49"/>
    </row>
    <row r="254" spans="1:12" ht="28.5" hidden="1" customHeight="1">
      <c r="A254" s="112" t="s">
        <v>74</v>
      </c>
      <c r="B254" s="434"/>
      <c r="C254" s="515"/>
      <c r="D254" s="261">
        <f>3988108.95-3988108.95</f>
        <v>0</v>
      </c>
      <c r="E254" s="347"/>
      <c r="F254" s="347"/>
      <c r="G254" s="353" t="s">
        <v>50</v>
      </c>
    </row>
    <row r="255" spans="1:12" ht="15.75" hidden="1" customHeight="1">
      <c r="A255" s="262"/>
      <c r="B255" s="434"/>
      <c r="C255" s="515"/>
      <c r="D255" s="1" t="s">
        <v>110</v>
      </c>
      <c r="E255" s="347"/>
      <c r="F255" s="347"/>
      <c r="G255" s="384"/>
    </row>
    <row r="256" spans="1:12" ht="31.5" hidden="1" customHeight="1">
      <c r="A256" s="112" t="s">
        <v>117</v>
      </c>
      <c r="B256" s="434"/>
      <c r="C256" s="515"/>
      <c r="D256" s="261">
        <v>0</v>
      </c>
      <c r="E256" s="347"/>
      <c r="F256" s="347"/>
      <c r="G256" s="384"/>
    </row>
    <row r="257" spans="1:8" ht="35.25" hidden="1" customHeight="1">
      <c r="A257" s="263"/>
      <c r="B257" s="434"/>
      <c r="C257" s="515"/>
      <c r="D257" s="1" t="s">
        <v>118</v>
      </c>
      <c r="E257" s="347"/>
      <c r="F257" s="347"/>
      <c r="G257" s="384"/>
    </row>
    <row r="258" spans="1:8" ht="30" hidden="1" customHeight="1">
      <c r="A258" s="264" t="s">
        <v>75</v>
      </c>
      <c r="B258" s="434"/>
      <c r="C258" s="515"/>
      <c r="D258" s="261">
        <f>4434672-4434672</f>
        <v>0</v>
      </c>
      <c r="E258" s="347"/>
      <c r="F258" s="347"/>
      <c r="G258" s="384"/>
    </row>
    <row r="259" spans="1:8" ht="25.5" hidden="1" customHeight="1">
      <c r="A259" s="265"/>
      <c r="B259" s="434"/>
      <c r="C259" s="515"/>
      <c r="D259" s="1" t="s">
        <v>110</v>
      </c>
      <c r="E259" s="347"/>
      <c r="F259" s="347"/>
      <c r="G259" s="384"/>
    </row>
    <row r="260" spans="1:8" ht="36.75" hidden="1" customHeight="1">
      <c r="A260" s="112" t="s">
        <v>123</v>
      </c>
      <c r="B260" s="434"/>
      <c r="C260" s="515"/>
      <c r="D260" s="261">
        <v>0</v>
      </c>
      <c r="E260" s="347"/>
      <c r="F260" s="347"/>
      <c r="G260" s="384"/>
    </row>
    <row r="261" spans="1:8" ht="36.75" hidden="1" customHeight="1">
      <c r="A261" s="193"/>
      <c r="B261" s="434"/>
      <c r="C261" s="515"/>
      <c r="D261" s="266" t="s">
        <v>119</v>
      </c>
      <c r="E261" s="347"/>
      <c r="F261" s="347"/>
      <c r="G261" s="384"/>
    </row>
    <row r="262" spans="1:8" ht="26.25" hidden="1" customHeight="1">
      <c r="A262" s="264" t="s">
        <v>76</v>
      </c>
      <c r="B262" s="434"/>
      <c r="C262" s="515"/>
      <c r="D262" s="261">
        <f>13601246.4-13601246.4</f>
        <v>0</v>
      </c>
      <c r="E262" s="347"/>
      <c r="F262" s="347"/>
      <c r="G262" s="384"/>
    </row>
    <row r="263" spans="1:8" ht="33.75" hidden="1" customHeight="1">
      <c r="A263" s="265"/>
      <c r="B263" s="434"/>
      <c r="C263" s="515"/>
      <c r="D263" s="1" t="s">
        <v>110</v>
      </c>
      <c r="E263" s="347"/>
      <c r="F263" s="347"/>
      <c r="G263" s="384"/>
    </row>
    <row r="264" spans="1:8" ht="33.75" hidden="1" customHeight="1">
      <c r="A264" s="112" t="s">
        <v>124</v>
      </c>
      <c r="B264" s="434"/>
      <c r="C264" s="515"/>
      <c r="D264" s="261">
        <v>0</v>
      </c>
      <c r="E264" s="347"/>
      <c r="F264" s="347"/>
      <c r="G264" s="384"/>
    </row>
    <row r="265" spans="1:8" ht="33.75" hidden="1" customHeight="1">
      <c r="A265" s="265"/>
      <c r="B265" s="434"/>
      <c r="C265" s="515"/>
      <c r="D265" s="266" t="s">
        <v>120</v>
      </c>
      <c r="E265" s="347"/>
      <c r="F265" s="347"/>
      <c r="G265" s="354"/>
    </row>
    <row r="266" spans="1:8" ht="48" hidden="1" customHeight="1">
      <c r="A266" s="264" t="s">
        <v>77</v>
      </c>
      <c r="B266" s="434"/>
      <c r="C266" s="515"/>
      <c r="D266" s="261">
        <f>4019652-4019652</f>
        <v>0</v>
      </c>
      <c r="E266" s="347"/>
      <c r="F266" s="347"/>
      <c r="G266" s="353" t="s">
        <v>113</v>
      </c>
    </row>
    <row r="267" spans="1:8" ht="101.25" hidden="1" customHeight="1">
      <c r="A267" s="265"/>
      <c r="B267" s="435"/>
      <c r="C267" s="379"/>
      <c r="D267" s="1" t="s">
        <v>110</v>
      </c>
      <c r="E267" s="348"/>
      <c r="F267" s="348"/>
      <c r="G267" s="384"/>
      <c r="H267" s="59"/>
    </row>
    <row r="268" spans="1:8" ht="43.5" hidden="1" customHeight="1">
      <c r="A268" s="193" t="s">
        <v>163</v>
      </c>
      <c r="B268" s="424" t="s">
        <v>475</v>
      </c>
      <c r="C268" s="267">
        <v>3110</v>
      </c>
      <c r="D268" s="261">
        <v>0</v>
      </c>
      <c r="E268" s="38" t="s">
        <v>13</v>
      </c>
      <c r="F268" s="421" t="s">
        <v>79</v>
      </c>
      <c r="G268" s="386" t="s">
        <v>45</v>
      </c>
    </row>
    <row r="269" spans="1:8" ht="61.5" hidden="1" customHeight="1">
      <c r="A269" s="265"/>
      <c r="B269" s="425"/>
      <c r="C269" s="267"/>
      <c r="D269" s="1" t="s">
        <v>65</v>
      </c>
      <c r="E269" s="38" t="s">
        <v>82</v>
      </c>
      <c r="F269" s="352"/>
      <c r="G269" s="387"/>
    </row>
    <row r="270" spans="1:8" ht="75.75" hidden="1" customHeight="1">
      <c r="A270" s="112" t="s">
        <v>36</v>
      </c>
      <c r="B270" s="424" t="s">
        <v>476</v>
      </c>
      <c r="C270" s="343">
        <v>3110</v>
      </c>
      <c r="D270" s="261">
        <f>6750000-6750000</f>
        <v>0</v>
      </c>
      <c r="E270" s="421" t="s">
        <v>83</v>
      </c>
      <c r="F270" s="421" t="s">
        <v>79</v>
      </c>
      <c r="G270" s="386" t="s">
        <v>114</v>
      </c>
    </row>
    <row r="271" spans="1:8" ht="97.5" hidden="1" customHeight="1">
      <c r="A271" s="111"/>
      <c r="B271" s="425"/>
      <c r="C271" s="344"/>
      <c r="D271" s="1" t="s">
        <v>110</v>
      </c>
      <c r="E271" s="352"/>
      <c r="F271" s="352"/>
      <c r="G271" s="387"/>
    </row>
    <row r="272" spans="1:8" ht="78.75" hidden="1" customHeight="1">
      <c r="A272" s="193" t="s">
        <v>37</v>
      </c>
      <c r="B272" s="424" t="s">
        <v>477</v>
      </c>
      <c r="C272" s="267">
        <v>3110</v>
      </c>
      <c r="D272" s="261">
        <f>3960000-3960000</f>
        <v>0</v>
      </c>
      <c r="E272" s="182" t="s">
        <v>13</v>
      </c>
      <c r="F272" s="182" t="s">
        <v>26</v>
      </c>
      <c r="G272" s="386" t="s">
        <v>114</v>
      </c>
    </row>
    <row r="273" spans="1:10" ht="93.75" hidden="1" customHeight="1">
      <c r="A273" s="265"/>
      <c r="B273" s="425"/>
      <c r="C273" s="267"/>
      <c r="D273" s="1" t="s">
        <v>111</v>
      </c>
      <c r="E273" s="72" t="s">
        <v>82</v>
      </c>
      <c r="F273" s="72"/>
      <c r="G273" s="387"/>
    </row>
    <row r="274" spans="1:10" ht="27" hidden="1" customHeight="1">
      <c r="A274" s="193" t="s">
        <v>43</v>
      </c>
      <c r="B274" s="424" t="s">
        <v>478</v>
      </c>
      <c r="C274" s="268">
        <v>3110</v>
      </c>
      <c r="D274" s="269">
        <f>6128320.65+2659727.35-8788048</f>
        <v>0</v>
      </c>
      <c r="E274" s="182" t="s">
        <v>13</v>
      </c>
      <c r="F274" s="182" t="s">
        <v>79</v>
      </c>
      <c r="G274" s="386" t="s">
        <v>50</v>
      </c>
    </row>
    <row r="275" spans="1:10" ht="60" hidden="1" customHeight="1">
      <c r="A275" s="265"/>
      <c r="B275" s="425"/>
      <c r="C275" s="270"/>
      <c r="D275" s="1" t="s">
        <v>191</v>
      </c>
      <c r="E275" s="182" t="s">
        <v>82</v>
      </c>
      <c r="F275" s="182"/>
      <c r="G275" s="387"/>
      <c r="H275" s="160"/>
    </row>
    <row r="276" spans="1:10" ht="34.5" hidden="1" customHeight="1">
      <c r="A276" s="193" t="s">
        <v>35</v>
      </c>
      <c r="B276" s="424" t="s">
        <v>479</v>
      </c>
      <c r="C276" s="267">
        <v>3110</v>
      </c>
      <c r="D276" s="235">
        <v>0</v>
      </c>
      <c r="E276" s="198" t="s">
        <v>164</v>
      </c>
      <c r="F276" s="198" t="s">
        <v>26</v>
      </c>
      <c r="G276" s="386" t="s">
        <v>50</v>
      </c>
      <c r="J276" s="160"/>
    </row>
    <row r="277" spans="1:10" ht="43.5" hidden="1" customHeight="1">
      <c r="A277" s="265"/>
      <c r="B277" s="425"/>
      <c r="C277" s="270"/>
      <c r="D277" s="1" t="s">
        <v>183</v>
      </c>
      <c r="E277" s="72"/>
      <c r="F277" s="72"/>
      <c r="G277" s="387"/>
      <c r="H277" s="160"/>
    </row>
    <row r="278" spans="1:10" ht="33.75" hidden="1" customHeight="1">
      <c r="A278" s="193" t="s">
        <v>148</v>
      </c>
      <c r="B278" s="424" t="s">
        <v>480</v>
      </c>
      <c r="C278" s="267">
        <v>3110</v>
      </c>
      <c r="D278" s="164">
        <v>0</v>
      </c>
      <c r="E278" s="182" t="s">
        <v>13</v>
      </c>
      <c r="F278" s="182" t="s">
        <v>80</v>
      </c>
      <c r="G278" s="271" t="s">
        <v>144</v>
      </c>
      <c r="H278" s="160"/>
    </row>
    <row r="279" spans="1:10" ht="43.5" hidden="1" customHeight="1">
      <c r="A279" s="193"/>
      <c r="B279" s="425"/>
      <c r="C279" s="267"/>
      <c r="D279" s="1" t="s">
        <v>147</v>
      </c>
      <c r="E279" s="182"/>
      <c r="F279" s="182"/>
      <c r="G279" s="271"/>
      <c r="H279" s="160"/>
    </row>
    <row r="280" spans="1:10" ht="26.25" hidden="1" customHeight="1">
      <c r="A280" s="516" t="s">
        <v>93</v>
      </c>
      <c r="B280" s="424" t="s">
        <v>481</v>
      </c>
      <c r="C280" s="267">
        <v>3110</v>
      </c>
      <c r="D280" s="235">
        <v>0</v>
      </c>
      <c r="E280" s="198" t="s">
        <v>13</v>
      </c>
      <c r="F280" s="198" t="s">
        <v>25</v>
      </c>
      <c r="G280" s="386" t="s">
        <v>45</v>
      </c>
    </row>
    <row r="281" spans="1:10" ht="39" hidden="1" customHeight="1">
      <c r="A281" s="517"/>
      <c r="B281" s="425"/>
      <c r="C281" s="270"/>
      <c r="D281" s="1" t="s">
        <v>160</v>
      </c>
      <c r="E281" s="72"/>
      <c r="F281" s="72"/>
      <c r="G281" s="387"/>
    </row>
    <row r="282" spans="1:10" ht="26.25" hidden="1" customHeight="1">
      <c r="A282" s="511" t="s">
        <v>161</v>
      </c>
      <c r="B282" s="272" t="s">
        <v>482</v>
      </c>
      <c r="C282" s="364">
        <v>3110</v>
      </c>
      <c r="D282" s="61">
        <v>0</v>
      </c>
      <c r="E282" s="364" t="s">
        <v>164</v>
      </c>
      <c r="F282" s="273" t="s">
        <v>171</v>
      </c>
      <c r="G282" s="274" t="s">
        <v>45</v>
      </c>
    </row>
    <row r="283" spans="1:10" ht="44.25" hidden="1" customHeight="1">
      <c r="A283" s="512"/>
      <c r="B283" s="275"/>
      <c r="C283" s="407"/>
      <c r="D283" s="10" t="s">
        <v>182</v>
      </c>
      <c r="E283" s="407"/>
      <c r="F283" s="276"/>
      <c r="G283" s="277"/>
    </row>
    <row r="284" spans="1:10" ht="37.5" customHeight="1">
      <c r="A284" s="511" t="s">
        <v>348</v>
      </c>
      <c r="B284" s="278" t="s">
        <v>483</v>
      </c>
      <c r="C284" s="364">
        <v>3110</v>
      </c>
      <c r="D284" s="61">
        <v>130000000</v>
      </c>
      <c r="E284" s="364" t="s">
        <v>194</v>
      </c>
      <c r="F284" s="364" t="s">
        <v>150</v>
      </c>
      <c r="G284" s="513" t="s">
        <v>484</v>
      </c>
    </row>
    <row r="285" spans="1:10" ht="57.75" customHeight="1">
      <c r="A285" s="512"/>
      <c r="B285" s="279"/>
      <c r="C285" s="407"/>
      <c r="D285" s="10" t="s">
        <v>342</v>
      </c>
      <c r="E285" s="407"/>
      <c r="F285" s="407"/>
      <c r="G285" s="514"/>
      <c r="H285" s="160"/>
    </row>
    <row r="286" spans="1:10" ht="34.5" hidden="1" customHeight="1">
      <c r="A286" s="264" t="s">
        <v>78</v>
      </c>
      <c r="B286" s="424" t="s">
        <v>485</v>
      </c>
      <c r="C286" s="267">
        <v>3110</v>
      </c>
      <c r="D286" s="269">
        <v>0</v>
      </c>
      <c r="E286" s="356" t="s">
        <v>139</v>
      </c>
      <c r="F286" s="182" t="s">
        <v>187</v>
      </c>
      <c r="G286" s="386" t="s">
        <v>45</v>
      </c>
    </row>
    <row r="287" spans="1:10" ht="42" hidden="1" customHeight="1">
      <c r="A287" s="265"/>
      <c r="B287" s="425"/>
      <c r="C287" s="267"/>
      <c r="D287" s="1" t="s">
        <v>186</v>
      </c>
      <c r="E287" s="357"/>
      <c r="F287" s="182"/>
      <c r="G287" s="387"/>
    </row>
    <row r="288" spans="1:10" ht="42" hidden="1" customHeight="1">
      <c r="A288" s="280" t="s">
        <v>178</v>
      </c>
      <c r="B288" s="117" t="s">
        <v>486</v>
      </c>
      <c r="C288" s="13">
        <v>3110</v>
      </c>
      <c r="D288" s="281">
        <v>0</v>
      </c>
      <c r="E288" s="431" t="s">
        <v>139</v>
      </c>
      <c r="F288" s="356" t="s">
        <v>187</v>
      </c>
      <c r="G288" s="353" t="s">
        <v>50</v>
      </c>
    </row>
    <row r="289" spans="1:13" ht="42" hidden="1" customHeight="1">
      <c r="A289" s="282"/>
      <c r="B289" s="177"/>
      <c r="C289" s="52"/>
      <c r="D289" s="6" t="s">
        <v>172</v>
      </c>
      <c r="E289" s="432"/>
      <c r="F289" s="357"/>
      <c r="G289" s="354"/>
    </row>
    <row r="290" spans="1:13" ht="42" hidden="1" customHeight="1">
      <c r="A290" s="193" t="s">
        <v>188</v>
      </c>
      <c r="B290" s="117" t="s">
        <v>487</v>
      </c>
      <c r="C290" s="267">
        <v>3110</v>
      </c>
      <c r="D290" s="283">
        <v>0</v>
      </c>
      <c r="E290" s="431" t="s">
        <v>139</v>
      </c>
      <c r="F290" s="182" t="s">
        <v>187</v>
      </c>
      <c r="G290" s="353" t="s">
        <v>45</v>
      </c>
    </row>
    <row r="291" spans="1:13" ht="42" hidden="1" customHeight="1">
      <c r="A291" s="193"/>
      <c r="B291" s="284"/>
      <c r="C291" s="267"/>
      <c r="D291" s="6" t="s">
        <v>189</v>
      </c>
      <c r="E291" s="432"/>
      <c r="F291" s="182"/>
      <c r="G291" s="354"/>
    </row>
    <row r="292" spans="1:13" ht="52.5" hidden="1" customHeight="1">
      <c r="A292" s="112" t="s">
        <v>108</v>
      </c>
      <c r="B292" s="284" t="s">
        <v>488</v>
      </c>
      <c r="C292" s="268">
        <v>3110</v>
      </c>
      <c r="D292" s="261">
        <v>0</v>
      </c>
      <c r="E292" s="120" t="s">
        <v>127</v>
      </c>
      <c r="F292" s="182" t="s">
        <v>88</v>
      </c>
      <c r="G292" s="386" t="s">
        <v>45</v>
      </c>
    </row>
    <row r="293" spans="1:13" ht="42" hidden="1" customHeight="1">
      <c r="A293" s="111"/>
      <c r="B293" s="284"/>
      <c r="C293" s="267"/>
      <c r="D293" s="1" t="s">
        <v>109</v>
      </c>
      <c r="E293" s="120"/>
      <c r="F293" s="182"/>
      <c r="G293" s="387"/>
    </row>
    <row r="294" spans="1:13" ht="70.5" hidden="1" customHeight="1">
      <c r="A294" s="419" t="s">
        <v>44</v>
      </c>
      <c r="B294" s="138" t="s">
        <v>474</v>
      </c>
      <c r="C294" s="378">
        <v>3110</v>
      </c>
      <c r="D294" s="245">
        <f>12915000-12915000</f>
        <v>0</v>
      </c>
      <c r="E294" s="356" t="s">
        <v>81</v>
      </c>
      <c r="F294" s="421" t="s">
        <v>26</v>
      </c>
      <c r="G294" s="409" t="s">
        <v>114</v>
      </c>
    </row>
    <row r="295" spans="1:13" ht="107.25" hidden="1" customHeight="1">
      <c r="A295" s="420"/>
      <c r="B295" s="285"/>
      <c r="C295" s="379"/>
      <c r="D295" s="3" t="s">
        <v>112</v>
      </c>
      <c r="E295" s="357"/>
      <c r="F295" s="352"/>
      <c r="G295" s="410"/>
    </row>
    <row r="296" spans="1:13" ht="40.5" hidden="1" customHeight="1">
      <c r="A296" s="419" t="s">
        <v>99</v>
      </c>
      <c r="B296" s="286" t="s">
        <v>489</v>
      </c>
      <c r="C296" s="378">
        <v>3110</v>
      </c>
      <c r="D296" s="245">
        <v>0</v>
      </c>
      <c r="E296" s="356" t="s">
        <v>90</v>
      </c>
      <c r="F296" s="421" t="s">
        <v>89</v>
      </c>
      <c r="G296" s="287" t="s">
        <v>87</v>
      </c>
      <c r="L296" s="137"/>
    </row>
    <row r="297" spans="1:13" ht="24" hidden="1">
      <c r="A297" s="420"/>
      <c r="B297" s="143"/>
      <c r="C297" s="379"/>
      <c r="D297" s="3" t="s">
        <v>91</v>
      </c>
      <c r="E297" s="357"/>
      <c r="F297" s="352"/>
      <c r="G297" s="288"/>
    </row>
    <row r="298" spans="1:13" ht="40.5" hidden="1" customHeight="1">
      <c r="A298" s="419" t="s">
        <v>185</v>
      </c>
      <c r="B298" s="518" t="s">
        <v>490</v>
      </c>
      <c r="C298" s="378">
        <v>3110</v>
      </c>
      <c r="D298" s="289">
        <v>0</v>
      </c>
      <c r="E298" s="356" t="s">
        <v>90</v>
      </c>
      <c r="F298" s="421" t="s">
        <v>80</v>
      </c>
      <c r="G298" s="287" t="s">
        <v>87</v>
      </c>
      <c r="L298" s="137"/>
    </row>
    <row r="299" spans="1:13" ht="40.5" hidden="1" customHeight="1">
      <c r="A299" s="420"/>
      <c r="B299" s="488"/>
      <c r="C299" s="379"/>
      <c r="D299" s="3" t="s">
        <v>165</v>
      </c>
      <c r="E299" s="357"/>
      <c r="F299" s="352"/>
      <c r="G299" s="288"/>
    </row>
    <row r="300" spans="1:13" ht="40.5" hidden="1" customHeight="1">
      <c r="A300" s="419" t="s">
        <v>100</v>
      </c>
      <c r="B300" s="424" t="s">
        <v>485</v>
      </c>
      <c r="C300" s="378">
        <v>3110</v>
      </c>
      <c r="D300" s="245">
        <v>0</v>
      </c>
      <c r="E300" s="356" t="s">
        <v>92</v>
      </c>
      <c r="F300" s="421" t="s">
        <v>89</v>
      </c>
      <c r="G300" s="287" t="s">
        <v>87</v>
      </c>
      <c r="L300" s="137"/>
    </row>
    <row r="301" spans="1:13" ht="17.25" hidden="1" customHeight="1">
      <c r="A301" s="420"/>
      <c r="B301" s="425"/>
      <c r="C301" s="379"/>
      <c r="D301" s="3" t="s">
        <v>107</v>
      </c>
      <c r="E301" s="357"/>
      <c r="F301" s="352"/>
      <c r="G301" s="290"/>
    </row>
    <row r="302" spans="1:13" ht="17.25" customHeight="1">
      <c r="A302" s="511" t="s">
        <v>341</v>
      </c>
      <c r="B302" s="278" t="s">
        <v>336</v>
      </c>
      <c r="C302" s="364">
        <v>3110</v>
      </c>
      <c r="D302" s="61">
        <v>900000</v>
      </c>
      <c r="E302" s="426" t="s">
        <v>13</v>
      </c>
      <c r="F302" s="364" t="s">
        <v>80</v>
      </c>
      <c r="G302" s="353" t="s">
        <v>45</v>
      </c>
    </row>
    <row r="303" spans="1:13" ht="34.5" customHeight="1">
      <c r="A303" s="512"/>
      <c r="B303" s="278" t="s">
        <v>338</v>
      </c>
      <c r="C303" s="407"/>
      <c r="D303" s="3" t="s">
        <v>337</v>
      </c>
      <c r="E303" s="373"/>
      <c r="F303" s="407"/>
      <c r="G303" s="354"/>
    </row>
    <row r="304" spans="1:13" ht="27.75" customHeight="1">
      <c r="A304" s="44" t="s">
        <v>14</v>
      </c>
      <c r="B304" s="291"/>
      <c r="C304" s="46"/>
      <c r="D304" s="116">
        <f>D256+D260+D264+D268+D274+D276+D278+D280+D282+D284+D286+D292+D296+D298+D300+D288+D290+D302</f>
        <v>130900000</v>
      </c>
      <c r="E304" s="46"/>
      <c r="F304" s="46"/>
      <c r="G304" s="48"/>
      <c r="H304" s="256"/>
      <c r="I304" s="49"/>
      <c r="J304" s="59"/>
      <c r="K304" s="136"/>
      <c r="L304" s="137"/>
      <c r="M304" s="137"/>
    </row>
    <row r="305" spans="1:12" ht="85.5" hidden="1" customHeight="1">
      <c r="A305" s="112" t="s">
        <v>58</v>
      </c>
      <c r="B305" s="161" t="s">
        <v>491</v>
      </c>
      <c r="C305" s="343">
        <v>3122</v>
      </c>
      <c r="D305" s="159">
        <f>1300000-1300000</f>
        <v>0</v>
      </c>
      <c r="E305" s="356" t="s">
        <v>64</v>
      </c>
      <c r="F305" s="378" t="s">
        <v>25</v>
      </c>
      <c r="G305" s="422" t="s">
        <v>113</v>
      </c>
      <c r="J305" s="292"/>
      <c r="K305" s="59"/>
    </row>
    <row r="306" spans="1:12" ht="95.25" hidden="1" customHeight="1">
      <c r="A306" s="111"/>
      <c r="B306" s="293"/>
      <c r="C306" s="344"/>
      <c r="D306" s="4" t="s">
        <v>115</v>
      </c>
      <c r="E306" s="357"/>
      <c r="F306" s="379"/>
      <c r="G306" s="423"/>
    </row>
    <row r="307" spans="1:12" ht="88.5" hidden="1" customHeight="1">
      <c r="A307" s="108" t="s">
        <v>57</v>
      </c>
      <c r="B307" s="161" t="s">
        <v>492</v>
      </c>
      <c r="C307" s="267">
        <v>3122</v>
      </c>
      <c r="D307" s="159">
        <f>20650000-20650000</f>
        <v>0</v>
      </c>
      <c r="E307" s="356" t="s">
        <v>13</v>
      </c>
      <c r="F307" s="157" t="s">
        <v>25</v>
      </c>
      <c r="G307" s="409" t="s">
        <v>113</v>
      </c>
    </row>
    <row r="308" spans="1:12" ht="82.5" hidden="1" customHeight="1">
      <c r="A308" s="294"/>
      <c r="B308" s="158"/>
      <c r="C308" s="267"/>
      <c r="D308" s="4" t="s">
        <v>115</v>
      </c>
      <c r="E308" s="357"/>
      <c r="F308" s="157"/>
      <c r="G308" s="410"/>
    </row>
    <row r="309" spans="1:12" ht="65.25" hidden="1" customHeight="1">
      <c r="A309" s="112" t="s">
        <v>59</v>
      </c>
      <c r="B309" s="161" t="s">
        <v>493</v>
      </c>
      <c r="C309" s="417">
        <v>3122</v>
      </c>
      <c r="D309" s="159">
        <f>2590000-150000-2440000</f>
        <v>0</v>
      </c>
      <c r="E309" s="356" t="s">
        <v>13</v>
      </c>
      <c r="F309" s="356" t="s">
        <v>25</v>
      </c>
      <c r="G309" s="409" t="s">
        <v>494</v>
      </c>
      <c r="K309" s="292"/>
      <c r="L309" s="59"/>
    </row>
    <row r="310" spans="1:12" ht="27.75" hidden="1" customHeight="1">
      <c r="A310" s="111"/>
      <c r="B310" s="295"/>
      <c r="C310" s="418"/>
      <c r="D310" s="4" t="s">
        <v>166</v>
      </c>
      <c r="E310" s="357"/>
      <c r="F310" s="357"/>
      <c r="G310" s="410"/>
    </row>
    <row r="311" spans="1:12" ht="93.75" hidden="1" customHeight="1">
      <c r="A311" s="112" t="s">
        <v>60</v>
      </c>
      <c r="B311" s="161" t="s">
        <v>495</v>
      </c>
      <c r="C311" s="417">
        <v>3122</v>
      </c>
      <c r="D311" s="159">
        <f>850000-850000</f>
        <v>0</v>
      </c>
      <c r="E311" s="356" t="s">
        <v>64</v>
      </c>
      <c r="F311" s="356" t="s">
        <v>25</v>
      </c>
      <c r="G311" s="409" t="s">
        <v>116</v>
      </c>
    </row>
    <row r="312" spans="1:12" ht="81" hidden="1" customHeight="1">
      <c r="A312" s="111"/>
      <c r="B312" s="177"/>
      <c r="C312" s="418"/>
      <c r="D312" s="4" t="s">
        <v>115</v>
      </c>
      <c r="E312" s="357"/>
      <c r="F312" s="357"/>
      <c r="G312" s="410"/>
    </row>
    <row r="313" spans="1:12" ht="72" hidden="1">
      <c r="A313" s="112" t="s">
        <v>62</v>
      </c>
      <c r="B313" s="161" t="s">
        <v>496</v>
      </c>
      <c r="C313" s="417">
        <v>3122</v>
      </c>
      <c r="D313" s="159">
        <f>27000-27000</f>
        <v>0</v>
      </c>
      <c r="E313" s="356" t="s">
        <v>66</v>
      </c>
      <c r="F313" s="356" t="s">
        <v>25</v>
      </c>
      <c r="G313" s="409" t="s">
        <v>168</v>
      </c>
    </row>
    <row r="314" spans="1:12" ht="27" hidden="1" customHeight="1">
      <c r="A314" s="111"/>
      <c r="B314" s="295"/>
      <c r="C314" s="418"/>
      <c r="D314" s="4" t="s">
        <v>167</v>
      </c>
      <c r="E314" s="357"/>
      <c r="F314" s="357"/>
      <c r="G314" s="410"/>
    </row>
    <row r="315" spans="1:12" ht="75" hidden="1" customHeight="1">
      <c r="A315" s="112" t="s">
        <v>61</v>
      </c>
      <c r="B315" s="161" t="s">
        <v>497</v>
      </c>
      <c r="C315" s="417">
        <v>3122</v>
      </c>
      <c r="D315" s="159">
        <f>67500-67500</f>
        <v>0</v>
      </c>
      <c r="E315" s="356" t="s">
        <v>66</v>
      </c>
      <c r="F315" s="356" t="s">
        <v>25</v>
      </c>
      <c r="G315" s="409" t="s">
        <v>168</v>
      </c>
    </row>
    <row r="316" spans="1:12" ht="26.25" hidden="1" customHeight="1">
      <c r="A316" s="228"/>
      <c r="B316" s="295"/>
      <c r="C316" s="418"/>
      <c r="D316" s="4" t="s">
        <v>169</v>
      </c>
      <c r="E316" s="357"/>
      <c r="F316" s="357"/>
      <c r="G316" s="410"/>
    </row>
    <row r="317" spans="1:12" ht="55.5" hidden="1" customHeight="1">
      <c r="A317" s="112" t="s">
        <v>63</v>
      </c>
      <c r="B317" s="161" t="s">
        <v>498</v>
      </c>
      <c r="C317" s="417">
        <v>3122</v>
      </c>
      <c r="D317" s="159">
        <f>15500-15500</f>
        <v>0</v>
      </c>
      <c r="E317" s="356" t="s">
        <v>122</v>
      </c>
      <c r="F317" s="356" t="s">
        <v>88</v>
      </c>
      <c r="G317" s="409" t="s">
        <v>168</v>
      </c>
    </row>
    <row r="318" spans="1:12" ht="30.75" hidden="1" customHeight="1">
      <c r="A318" s="228"/>
      <c r="B318" s="295"/>
      <c r="C318" s="418"/>
      <c r="D318" s="4" t="s">
        <v>170</v>
      </c>
      <c r="E318" s="357"/>
      <c r="F318" s="357"/>
      <c r="G318" s="410"/>
    </row>
    <row r="319" spans="1:12" ht="35.25" hidden="1" customHeight="1">
      <c r="A319" s="129" t="s">
        <v>49</v>
      </c>
      <c r="B319" s="296"/>
      <c r="C319" s="297"/>
      <c r="D319" s="298">
        <f>D305+D307+D309+D311+D313+D315+D317</f>
        <v>0</v>
      </c>
      <c r="E319" s="297"/>
      <c r="F319" s="297"/>
      <c r="G319" s="299"/>
      <c r="H319" s="300"/>
      <c r="I319" s="49"/>
      <c r="K319" s="59"/>
    </row>
    <row r="320" spans="1:12" ht="37.5" customHeight="1">
      <c r="A320" s="413" t="s">
        <v>275</v>
      </c>
      <c r="B320" s="227" t="s">
        <v>273</v>
      </c>
      <c r="C320" s="366">
        <v>3132</v>
      </c>
      <c r="D320" s="159">
        <f>123700000-37602400-48788200-362000</f>
        <v>36947400</v>
      </c>
      <c r="E320" s="364" t="s">
        <v>194</v>
      </c>
      <c r="F320" s="411" t="s">
        <v>26</v>
      </c>
      <c r="G320" s="409" t="s">
        <v>499</v>
      </c>
      <c r="H320" s="301"/>
      <c r="I320" s="49"/>
      <c r="K320" s="59"/>
    </row>
    <row r="321" spans="1:11" ht="54" customHeight="1" thickBot="1">
      <c r="A321" s="414"/>
      <c r="B321" s="162" t="s">
        <v>274</v>
      </c>
      <c r="C321" s="346"/>
      <c r="D321" s="4" t="s">
        <v>343</v>
      </c>
      <c r="E321" s="407"/>
      <c r="F321" s="412"/>
      <c r="G321" s="410"/>
      <c r="H321" s="302"/>
      <c r="I321" s="49"/>
      <c r="K321" s="59"/>
    </row>
    <row r="322" spans="1:11" ht="24.75" customHeight="1">
      <c r="A322" s="529" t="s">
        <v>373</v>
      </c>
      <c r="B322" s="531" t="s">
        <v>500</v>
      </c>
      <c r="C322" s="533">
        <v>3132</v>
      </c>
      <c r="D322" s="303">
        <v>83175300</v>
      </c>
      <c r="E322" s="533" t="s">
        <v>13</v>
      </c>
      <c r="F322" s="535" t="s">
        <v>171</v>
      </c>
      <c r="G322" s="536" t="s">
        <v>501</v>
      </c>
    </row>
    <row r="323" spans="1:11" ht="83.25" customHeight="1">
      <c r="A323" s="530"/>
      <c r="B323" s="532"/>
      <c r="C323" s="534"/>
      <c r="D323" s="3" t="s">
        <v>374</v>
      </c>
      <c r="E323" s="534"/>
      <c r="F323" s="371"/>
      <c r="G323" s="537"/>
    </row>
    <row r="324" spans="1:11" ht="54" customHeight="1">
      <c r="A324" s="304" t="s">
        <v>230</v>
      </c>
      <c r="B324" s="305"/>
      <c r="C324" s="306"/>
      <c r="D324" s="307">
        <f>D320</f>
        <v>36947400</v>
      </c>
      <c r="E324" s="306"/>
      <c r="F324" s="306"/>
      <c r="G324" s="308"/>
      <c r="H324" s="302"/>
      <c r="I324" s="49"/>
      <c r="K324" s="59"/>
    </row>
    <row r="325" spans="1:11" s="311" customFormat="1" ht="54" customHeight="1">
      <c r="A325" s="413" t="s">
        <v>315</v>
      </c>
      <c r="B325" s="227" t="s">
        <v>319</v>
      </c>
      <c r="C325" s="366">
        <v>3142</v>
      </c>
      <c r="D325" s="98">
        <v>162833951</v>
      </c>
      <c r="E325" s="364" t="s">
        <v>13</v>
      </c>
      <c r="F325" s="411" t="s">
        <v>89</v>
      </c>
      <c r="G325" s="409" t="s">
        <v>317</v>
      </c>
      <c r="H325" s="309"/>
      <c r="I325" s="310"/>
      <c r="K325" s="312"/>
    </row>
    <row r="326" spans="1:11" s="311" customFormat="1" ht="105" customHeight="1">
      <c r="A326" s="414"/>
      <c r="B326" s="162" t="s">
        <v>320</v>
      </c>
      <c r="C326" s="346"/>
      <c r="D326" s="20" t="s">
        <v>330</v>
      </c>
      <c r="E326" s="407"/>
      <c r="F326" s="412"/>
      <c r="G326" s="410"/>
      <c r="H326" s="309"/>
      <c r="I326" s="310"/>
      <c r="K326" s="312"/>
    </row>
    <row r="327" spans="1:11" s="311" customFormat="1" ht="42" customHeight="1">
      <c r="A327" s="413" t="s">
        <v>340</v>
      </c>
      <c r="B327" s="313" t="s">
        <v>321</v>
      </c>
      <c r="C327" s="366">
        <v>3142</v>
      </c>
      <c r="D327" s="98">
        <v>2227208</v>
      </c>
      <c r="E327" s="364" t="s">
        <v>13</v>
      </c>
      <c r="F327" s="411" t="s">
        <v>89</v>
      </c>
      <c r="G327" s="409" t="s">
        <v>317</v>
      </c>
      <c r="H327" s="309"/>
      <c r="I327" s="310"/>
      <c r="K327" s="312"/>
    </row>
    <row r="328" spans="1:11" s="311" customFormat="1" ht="88.5" customHeight="1">
      <c r="A328" s="414"/>
      <c r="B328" s="162" t="s">
        <v>320</v>
      </c>
      <c r="C328" s="346"/>
      <c r="D328" s="21" t="s">
        <v>329</v>
      </c>
      <c r="E328" s="407"/>
      <c r="F328" s="412"/>
      <c r="G328" s="410"/>
      <c r="H328" s="309"/>
      <c r="I328" s="310"/>
      <c r="K328" s="312"/>
    </row>
    <row r="329" spans="1:11" s="311" customFormat="1" ht="42" customHeight="1">
      <c r="A329" s="413" t="s">
        <v>385</v>
      </c>
      <c r="B329" s="321" t="s">
        <v>349</v>
      </c>
      <c r="C329" s="366">
        <v>3142</v>
      </c>
      <c r="D329" s="98">
        <v>366315.79</v>
      </c>
      <c r="E329" s="364" t="s">
        <v>105</v>
      </c>
      <c r="F329" s="364" t="s">
        <v>187</v>
      </c>
      <c r="G329" s="513" t="s">
        <v>317</v>
      </c>
      <c r="H329" s="309"/>
      <c r="I329" s="310"/>
      <c r="K329" s="312"/>
    </row>
    <row r="330" spans="1:11" s="311" customFormat="1" ht="60" customHeight="1">
      <c r="A330" s="414"/>
      <c r="B330" s="321" t="s">
        <v>386</v>
      </c>
      <c r="C330" s="346"/>
      <c r="D330" s="322" t="s">
        <v>503</v>
      </c>
      <c r="E330" s="407"/>
      <c r="F330" s="407"/>
      <c r="G330" s="514"/>
      <c r="H330" s="309"/>
      <c r="I330" s="310"/>
      <c r="K330" s="312"/>
    </row>
    <row r="331" spans="1:11" ht="66" customHeight="1">
      <c r="A331" s="413" t="s">
        <v>316</v>
      </c>
      <c r="B331" s="227" t="s">
        <v>319</v>
      </c>
      <c r="C331" s="366">
        <v>3142</v>
      </c>
      <c r="D331" s="98">
        <v>107497482</v>
      </c>
      <c r="E331" s="364" t="s">
        <v>90</v>
      </c>
      <c r="F331" s="364" t="s">
        <v>89</v>
      </c>
      <c r="G331" s="409" t="s">
        <v>317</v>
      </c>
      <c r="H331" s="301"/>
      <c r="I331" s="49"/>
      <c r="K331" s="59"/>
    </row>
    <row r="332" spans="1:11" ht="90" customHeight="1">
      <c r="A332" s="414"/>
      <c r="B332" s="162" t="s">
        <v>320</v>
      </c>
      <c r="C332" s="346"/>
      <c r="D332" s="20" t="s">
        <v>328</v>
      </c>
      <c r="E332" s="407"/>
      <c r="F332" s="407"/>
      <c r="G332" s="410"/>
      <c r="H332" s="301"/>
      <c r="I332" s="49"/>
      <c r="K332" s="59"/>
    </row>
    <row r="333" spans="1:11" ht="46.5" customHeight="1">
      <c r="A333" s="413" t="s">
        <v>339</v>
      </c>
      <c r="B333" s="313" t="s">
        <v>321</v>
      </c>
      <c r="C333" s="366">
        <v>3142</v>
      </c>
      <c r="D333" s="98">
        <v>2069756</v>
      </c>
      <c r="E333" s="364" t="s">
        <v>90</v>
      </c>
      <c r="F333" s="364" t="s">
        <v>89</v>
      </c>
      <c r="G333" s="409" t="s">
        <v>317</v>
      </c>
      <c r="H333" s="301"/>
      <c r="I333" s="49"/>
      <c r="K333" s="59"/>
    </row>
    <row r="334" spans="1:11" ht="71.25" customHeight="1">
      <c r="A334" s="414"/>
      <c r="B334" s="162" t="s">
        <v>322</v>
      </c>
      <c r="C334" s="346"/>
      <c r="D334" s="21" t="s">
        <v>331</v>
      </c>
      <c r="E334" s="407"/>
      <c r="F334" s="407"/>
      <c r="G334" s="410"/>
      <c r="H334" s="301"/>
      <c r="I334" s="49"/>
      <c r="K334" s="59"/>
    </row>
    <row r="335" spans="1:11" ht="35.25" customHeight="1">
      <c r="A335" s="413" t="s">
        <v>352</v>
      </c>
      <c r="B335" s="313" t="s">
        <v>349</v>
      </c>
      <c r="C335" s="366">
        <v>3142</v>
      </c>
      <c r="D335" s="98">
        <v>198921.45</v>
      </c>
      <c r="E335" s="364" t="s">
        <v>66</v>
      </c>
      <c r="F335" s="364" t="s">
        <v>150</v>
      </c>
      <c r="G335" s="409" t="s">
        <v>317</v>
      </c>
      <c r="H335" s="301"/>
      <c r="I335" s="49"/>
      <c r="K335" s="59"/>
    </row>
    <row r="336" spans="1:11" ht="96.75" customHeight="1">
      <c r="A336" s="414"/>
      <c r="B336" s="313" t="s">
        <v>350</v>
      </c>
      <c r="C336" s="346"/>
      <c r="D336" s="4" t="s">
        <v>351</v>
      </c>
      <c r="E336" s="407"/>
      <c r="F336" s="407"/>
      <c r="G336" s="410"/>
      <c r="H336" s="301"/>
      <c r="I336" s="49"/>
      <c r="K336" s="59"/>
    </row>
    <row r="337" spans="1:11" ht="60.75" customHeight="1">
      <c r="A337" s="413" t="s">
        <v>346</v>
      </c>
      <c r="B337" s="227" t="s">
        <v>319</v>
      </c>
      <c r="C337" s="366">
        <v>3142</v>
      </c>
      <c r="D337" s="98">
        <v>97575727</v>
      </c>
      <c r="E337" s="364" t="s">
        <v>13</v>
      </c>
      <c r="F337" s="364" t="s">
        <v>150</v>
      </c>
      <c r="G337" s="409" t="s">
        <v>317</v>
      </c>
      <c r="H337" s="301"/>
      <c r="I337" s="49"/>
      <c r="K337" s="59"/>
    </row>
    <row r="338" spans="1:11" ht="102" customHeight="1">
      <c r="A338" s="414"/>
      <c r="B338" s="162" t="s">
        <v>320</v>
      </c>
      <c r="C338" s="346"/>
      <c r="D338" s="21" t="s">
        <v>347</v>
      </c>
      <c r="E338" s="407"/>
      <c r="F338" s="407"/>
      <c r="G338" s="410"/>
      <c r="H338" s="301"/>
      <c r="I338" s="49"/>
      <c r="K338" s="59"/>
    </row>
    <row r="339" spans="1:11" ht="39.75" customHeight="1">
      <c r="A339" s="413" t="s">
        <v>345</v>
      </c>
      <c r="B339" s="227" t="s">
        <v>321</v>
      </c>
      <c r="C339" s="366">
        <v>3142</v>
      </c>
      <c r="D339" s="98">
        <v>1360683</v>
      </c>
      <c r="E339" s="364" t="s">
        <v>13</v>
      </c>
      <c r="F339" s="364" t="s">
        <v>150</v>
      </c>
      <c r="G339" s="409" t="s">
        <v>317</v>
      </c>
      <c r="H339" s="301"/>
      <c r="I339" s="49"/>
      <c r="K339" s="59"/>
    </row>
    <row r="340" spans="1:11" ht="92.25" customHeight="1">
      <c r="A340" s="414"/>
      <c r="B340" s="162" t="s">
        <v>322</v>
      </c>
      <c r="C340" s="346"/>
      <c r="D340" s="21" t="s">
        <v>344</v>
      </c>
      <c r="E340" s="407"/>
      <c r="F340" s="407"/>
      <c r="G340" s="410"/>
      <c r="H340" s="301"/>
      <c r="I340" s="49"/>
      <c r="K340" s="59"/>
    </row>
    <row r="341" spans="1:11" ht="63.75" customHeight="1">
      <c r="A341" s="413" t="s">
        <v>508</v>
      </c>
      <c r="B341" s="227" t="s">
        <v>319</v>
      </c>
      <c r="C341" s="366">
        <v>3142</v>
      </c>
      <c r="D341" s="98">
        <v>116576940</v>
      </c>
      <c r="E341" s="364" t="s">
        <v>13</v>
      </c>
      <c r="F341" s="364" t="s">
        <v>187</v>
      </c>
      <c r="G341" s="409" t="s">
        <v>504</v>
      </c>
      <c r="H341" s="301"/>
      <c r="I341" s="49"/>
      <c r="K341" s="59"/>
    </row>
    <row r="342" spans="1:11" ht="105.75" customHeight="1">
      <c r="A342" s="414"/>
      <c r="B342" s="162"/>
      <c r="C342" s="346"/>
      <c r="D342" s="21" t="s">
        <v>505</v>
      </c>
      <c r="E342" s="407"/>
      <c r="F342" s="407"/>
      <c r="G342" s="410"/>
      <c r="H342" s="301"/>
      <c r="I342" s="49"/>
      <c r="K342" s="59"/>
    </row>
    <row r="343" spans="1:11" ht="39" customHeight="1">
      <c r="A343" s="413" t="s">
        <v>507</v>
      </c>
      <c r="B343" s="227" t="s">
        <v>321</v>
      </c>
      <c r="C343" s="366">
        <v>3142</v>
      </c>
      <c r="D343" s="98">
        <v>1700570</v>
      </c>
      <c r="E343" s="364" t="s">
        <v>13</v>
      </c>
      <c r="F343" s="364" t="s">
        <v>187</v>
      </c>
      <c r="G343" s="409" t="s">
        <v>504</v>
      </c>
      <c r="H343" s="301"/>
      <c r="I343" s="49"/>
      <c r="K343" s="59"/>
    </row>
    <row r="344" spans="1:11" ht="73.5" customHeight="1">
      <c r="A344" s="414"/>
      <c r="B344" s="162" t="s">
        <v>322</v>
      </c>
      <c r="C344" s="346"/>
      <c r="D344" s="21" t="s">
        <v>506</v>
      </c>
      <c r="E344" s="407"/>
      <c r="F344" s="407"/>
      <c r="G344" s="410"/>
      <c r="H344" s="301"/>
      <c r="I344" s="49"/>
      <c r="K344" s="59"/>
    </row>
    <row r="345" spans="1:11" ht="42.75" customHeight="1">
      <c r="A345" s="413" t="s">
        <v>509</v>
      </c>
      <c r="B345" s="313" t="s">
        <v>349</v>
      </c>
      <c r="C345" s="366">
        <v>3142</v>
      </c>
      <c r="D345" s="98">
        <v>372000</v>
      </c>
      <c r="E345" s="355" t="s">
        <v>85</v>
      </c>
      <c r="F345" s="364" t="s">
        <v>187</v>
      </c>
      <c r="G345" s="409" t="s">
        <v>504</v>
      </c>
      <c r="H345" s="301"/>
      <c r="I345" s="49"/>
      <c r="K345" s="59"/>
    </row>
    <row r="346" spans="1:11" ht="70.5" customHeight="1">
      <c r="A346" s="414"/>
      <c r="B346" s="313" t="s">
        <v>350</v>
      </c>
      <c r="C346" s="346"/>
      <c r="D346" s="21" t="s">
        <v>510</v>
      </c>
      <c r="E346" s="348"/>
      <c r="F346" s="407"/>
      <c r="G346" s="410"/>
      <c r="H346" s="301"/>
      <c r="I346" s="49"/>
      <c r="K346" s="59"/>
    </row>
    <row r="347" spans="1:11" ht="51" customHeight="1" thickBot="1">
      <c r="A347" s="314" t="s">
        <v>318</v>
      </c>
      <c r="B347" s="315"/>
      <c r="C347" s="316"/>
      <c r="D347" s="317">
        <f>D325+D327+D329+D331+D333+D335+D337+D339+D341+D343+D345</f>
        <v>492779554.23999995</v>
      </c>
      <c r="E347" s="316"/>
      <c r="F347" s="316"/>
      <c r="G347" s="318"/>
      <c r="H347" s="302"/>
      <c r="I347" s="49"/>
      <c r="K347" s="59"/>
    </row>
  </sheetData>
  <mergeCells count="489">
    <mergeCell ref="G100:G101"/>
    <mergeCell ref="G102:G103"/>
    <mergeCell ref="A322:A323"/>
    <mergeCell ref="B322:B323"/>
    <mergeCell ref="C322:C323"/>
    <mergeCell ref="E322:E323"/>
    <mergeCell ref="F322:F323"/>
    <mergeCell ref="G322:G323"/>
    <mergeCell ref="A244:A245"/>
    <mergeCell ref="C244:C245"/>
    <mergeCell ref="A198:A199"/>
    <mergeCell ref="G220:G221"/>
    <mergeCell ref="G222:G223"/>
    <mergeCell ref="G228:G229"/>
    <mergeCell ref="G309:G310"/>
    <mergeCell ref="G313:G314"/>
    <mergeCell ref="A298:A299"/>
    <mergeCell ref="B272:B273"/>
    <mergeCell ref="F305:F306"/>
    <mergeCell ref="A112:A113"/>
    <mergeCell ref="G315:G316"/>
    <mergeCell ref="B300:B301"/>
    <mergeCell ref="A339:A340"/>
    <mergeCell ref="C339:C340"/>
    <mergeCell ref="E339:E340"/>
    <mergeCell ref="F339:F340"/>
    <mergeCell ref="G339:G340"/>
    <mergeCell ref="A246:A247"/>
    <mergeCell ref="B246:B247"/>
    <mergeCell ref="C246:C247"/>
    <mergeCell ref="E246:E247"/>
    <mergeCell ref="F246:F247"/>
    <mergeCell ref="G246:G247"/>
    <mergeCell ref="G325:G326"/>
    <mergeCell ref="C331:C332"/>
    <mergeCell ref="A331:A332"/>
    <mergeCell ref="E331:E332"/>
    <mergeCell ref="F331:F332"/>
    <mergeCell ref="E327:E328"/>
    <mergeCell ref="E329:E330"/>
    <mergeCell ref="F327:F328"/>
    <mergeCell ref="F329:F330"/>
    <mergeCell ref="G327:G328"/>
    <mergeCell ref="G329:G330"/>
    <mergeCell ref="C327:C328"/>
    <mergeCell ref="C329:C330"/>
    <mergeCell ref="A325:A326"/>
    <mergeCell ref="C325:C326"/>
    <mergeCell ref="E325:E326"/>
    <mergeCell ref="F325:F326"/>
    <mergeCell ref="G331:G332"/>
    <mergeCell ref="A337:A338"/>
    <mergeCell ref="C337:C338"/>
    <mergeCell ref="E337:E338"/>
    <mergeCell ref="F337:F338"/>
    <mergeCell ref="G337:G338"/>
    <mergeCell ref="C333:C334"/>
    <mergeCell ref="E333:E334"/>
    <mergeCell ref="F333:F334"/>
    <mergeCell ref="F335:F336"/>
    <mergeCell ref="E335:E336"/>
    <mergeCell ref="A333:A334"/>
    <mergeCell ref="A335:A336"/>
    <mergeCell ref="C335:C336"/>
    <mergeCell ref="G333:G334"/>
    <mergeCell ref="G335:G336"/>
    <mergeCell ref="A341:A342"/>
    <mergeCell ref="C341:C342"/>
    <mergeCell ref="E341:E342"/>
    <mergeCell ref="F341:F342"/>
    <mergeCell ref="G341:G342"/>
    <mergeCell ref="A343:A344"/>
    <mergeCell ref="C343:C344"/>
    <mergeCell ref="E343:E344"/>
    <mergeCell ref="F343:F344"/>
    <mergeCell ref="G343:G344"/>
    <mergeCell ref="A345:A346"/>
    <mergeCell ref="C345:C346"/>
    <mergeCell ref="E345:E346"/>
    <mergeCell ref="F345:F346"/>
    <mergeCell ref="G345:G346"/>
    <mergeCell ref="A327:A328"/>
    <mergeCell ref="A329:A330"/>
    <mergeCell ref="C313:C314"/>
    <mergeCell ref="C294:C295"/>
    <mergeCell ref="G284:G285"/>
    <mergeCell ref="F288:F289"/>
    <mergeCell ref="G268:G269"/>
    <mergeCell ref="C252:C267"/>
    <mergeCell ref="A252:A253"/>
    <mergeCell ref="B268:B269"/>
    <mergeCell ref="F313:F314"/>
    <mergeCell ref="A300:A301"/>
    <mergeCell ref="A280:A281"/>
    <mergeCell ref="A302:A303"/>
    <mergeCell ref="C302:C303"/>
    <mergeCell ref="C300:C301"/>
    <mergeCell ref="B298:B299"/>
    <mergeCell ref="C305:C306"/>
    <mergeCell ref="C296:C297"/>
    <mergeCell ref="C311:C312"/>
    <mergeCell ref="F300:F301"/>
    <mergeCell ref="E305:E306"/>
    <mergeCell ref="F311:F312"/>
    <mergeCell ref="E311:E312"/>
    <mergeCell ref="C315:C316"/>
    <mergeCell ref="F249:F250"/>
    <mergeCell ref="E198:E199"/>
    <mergeCell ref="E214:E215"/>
    <mergeCell ref="F244:F245"/>
    <mergeCell ref="A232:A233"/>
    <mergeCell ref="G232:G233"/>
    <mergeCell ref="G230:G231"/>
    <mergeCell ref="E315:E316"/>
    <mergeCell ref="B276:B277"/>
    <mergeCell ref="E249:E250"/>
    <mergeCell ref="B278:B279"/>
    <mergeCell ref="B280:B281"/>
    <mergeCell ref="A284:A285"/>
    <mergeCell ref="B274:B275"/>
    <mergeCell ref="E270:E271"/>
    <mergeCell ref="E284:E285"/>
    <mergeCell ref="A282:A283"/>
    <mergeCell ref="C270:C271"/>
    <mergeCell ref="G302:G303"/>
    <mergeCell ref="B270:B271"/>
    <mergeCell ref="G214:G215"/>
    <mergeCell ref="C298:C299"/>
    <mergeCell ref="F298:F299"/>
    <mergeCell ref="A160:A161"/>
    <mergeCell ref="A166:A167"/>
    <mergeCell ref="A178:A179"/>
    <mergeCell ref="B178:B179"/>
    <mergeCell ref="A228:A229"/>
    <mergeCell ref="B132:B133"/>
    <mergeCell ref="A152:A153"/>
    <mergeCell ref="B166:B167"/>
    <mergeCell ref="C166:C167"/>
    <mergeCell ref="A142:A143"/>
    <mergeCell ref="A144:A145"/>
    <mergeCell ref="A196:A197"/>
    <mergeCell ref="A128:A129"/>
    <mergeCell ref="A138:A139"/>
    <mergeCell ref="A118:A119"/>
    <mergeCell ref="A148:A149"/>
    <mergeCell ref="A116:A117"/>
    <mergeCell ref="A126:A127"/>
    <mergeCell ref="A140:A141"/>
    <mergeCell ref="A136:A137"/>
    <mergeCell ref="A83:A84"/>
    <mergeCell ref="A92:A93"/>
    <mergeCell ref="B110:B111"/>
    <mergeCell ref="C110:C111"/>
    <mergeCell ref="A81:A82"/>
    <mergeCell ref="A56:A57"/>
    <mergeCell ref="C56:C57"/>
    <mergeCell ref="A89:A90"/>
    <mergeCell ref="A104:A105"/>
    <mergeCell ref="A87:A88"/>
    <mergeCell ref="A85:A86"/>
    <mergeCell ref="A106:A107"/>
    <mergeCell ref="B66:B67"/>
    <mergeCell ref="A60:A61"/>
    <mergeCell ref="B60:B61"/>
    <mergeCell ref="A62:A63"/>
    <mergeCell ref="B62:B63"/>
    <mergeCell ref="B108:B109"/>
    <mergeCell ref="A110:A111"/>
    <mergeCell ref="C73:C74"/>
    <mergeCell ref="B76:B77"/>
    <mergeCell ref="A100:A101"/>
    <mergeCell ref="A102:A103"/>
    <mergeCell ref="G196:G197"/>
    <mergeCell ref="A162:A163"/>
    <mergeCell ref="A176:A177"/>
    <mergeCell ref="B164:B165"/>
    <mergeCell ref="E176:E177"/>
    <mergeCell ref="F166:F167"/>
    <mergeCell ref="C164:C165"/>
    <mergeCell ref="B194:B195"/>
    <mergeCell ref="E194:E195"/>
    <mergeCell ref="B162:B163"/>
    <mergeCell ref="C162:C163"/>
    <mergeCell ref="E170:E171"/>
    <mergeCell ref="E172:E173"/>
    <mergeCell ref="E162:E163"/>
    <mergeCell ref="F168:F169"/>
    <mergeCell ref="E164:E165"/>
    <mergeCell ref="E190:E191"/>
    <mergeCell ref="E166:E167"/>
    <mergeCell ref="A190:A191"/>
    <mergeCell ref="F162:F163"/>
    <mergeCell ref="C25:C26"/>
    <mergeCell ref="C27:C28"/>
    <mergeCell ref="B46:B47"/>
    <mergeCell ref="B56:B57"/>
    <mergeCell ref="B14:B19"/>
    <mergeCell ref="B8:B13"/>
    <mergeCell ref="C96:C97"/>
    <mergeCell ref="E120:E121"/>
    <mergeCell ref="B30:B35"/>
    <mergeCell ref="C30:C35"/>
    <mergeCell ref="E8:E13"/>
    <mergeCell ref="E60:E61"/>
    <mergeCell ref="E62:E63"/>
    <mergeCell ref="B64:B65"/>
    <mergeCell ref="E64:E65"/>
    <mergeCell ref="E21:E22"/>
    <mergeCell ref="C38:C43"/>
    <mergeCell ref="B38:B43"/>
    <mergeCell ref="C118:C119"/>
    <mergeCell ref="B68:B69"/>
    <mergeCell ref="C68:C69"/>
    <mergeCell ref="E78:E79"/>
    <mergeCell ref="B78:B79"/>
    <mergeCell ref="E70:E71"/>
    <mergeCell ref="A18:A19"/>
    <mergeCell ref="A21:A22"/>
    <mergeCell ref="A23:A24"/>
    <mergeCell ref="A25:A26"/>
    <mergeCell ref="A27:A28"/>
    <mergeCell ref="A36:A37"/>
    <mergeCell ref="A52:A53"/>
    <mergeCell ref="A73:A74"/>
    <mergeCell ref="A50:A51"/>
    <mergeCell ref="A64:A65"/>
    <mergeCell ref="A38:A39"/>
    <mergeCell ref="A40:A41"/>
    <mergeCell ref="A42:A43"/>
    <mergeCell ref="A44:A45"/>
    <mergeCell ref="A70:A71"/>
    <mergeCell ref="E142:E143"/>
    <mergeCell ref="G152:G153"/>
    <mergeCell ref="G154:G155"/>
    <mergeCell ref="G160:G161"/>
    <mergeCell ref="E158:E159"/>
    <mergeCell ref="F160:F161"/>
    <mergeCell ref="F136:F137"/>
    <mergeCell ref="G134:G135"/>
    <mergeCell ref="G150:G151"/>
    <mergeCell ref="G146:G147"/>
    <mergeCell ref="E136:E137"/>
    <mergeCell ref="F144:F145"/>
    <mergeCell ref="F148:F149"/>
    <mergeCell ref="E298:E299"/>
    <mergeCell ref="E296:E297"/>
    <mergeCell ref="F296:F297"/>
    <mergeCell ref="F309:F310"/>
    <mergeCell ref="E302:E303"/>
    <mergeCell ref="F302:F303"/>
    <mergeCell ref="A296:A297"/>
    <mergeCell ref="A1:G1"/>
    <mergeCell ref="A3:G3"/>
    <mergeCell ref="A5:G5"/>
    <mergeCell ref="B4:E4"/>
    <mergeCell ref="C21:C22"/>
    <mergeCell ref="F73:F74"/>
    <mergeCell ref="F21:F22"/>
    <mergeCell ref="F23:F24"/>
    <mergeCell ref="E73:E74"/>
    <mergeCell ref="G21:G22"/>
    <mergeCell ref="E23:E24"/>
    <mergeCell ref="A30:A31"/>
    <mergeCell ref="A32:A33"/>
    <mergeCell ref="A34:A35"/>
    <mergeCell ref="A46:A47"/>
    <mergeCell ref="A48:A49"/>
    <mergeCell ref="G23:G24"/>
    <mergeCell ref="G8:G13"/>
    <mergeCell ref="A66:A67"/>
    <mergeCell ref="A12:A13"/>
    <mergeCell ref="E168:E169"/>
    <mergeCell ref="C234:C235"/>
    <mergeCell ref="B230:B231"/>
    <mergeCell ref="C230:C231"/>
    <mergeCell ref="B176:B177"/>
    <mergeCell ref="C198:C199"/>
    <mergeCell ref="F38:F45"/>
    <mergeCell ref="G68:G69"/>
    <mergeCell ref="G164:G165"/>
    <mergeCell ref="G76:G77"/>
    <mergeCell ref="E76:E77"/>
    <mergeCell ref="E14:E19"/>
    <mergeCell ref="F14:F19"/>
    <mergeCell ref="E25:E26"/>
    <mergeCell ref="F25:F26"/>
    <mergeCell ref="G25:G26"/>
    <mergeCell ref="E27:E28"/>
    <mergeCell ref="E128:E129"/>
    <mergeCell ref="C132:C133"/>
    <mergeCell ref="C124:C125"/>
    <mergeCell ref="C120:C121"/>
    <mergeCell ref="E178:E179"/>
    <mergeCell ref="E238:E239"/>
    <mergeCell ref="E240:E241"/>
    <mergeCell ref="F198:F199"/>
    <mergeCell ref="F180:F181"/>
    <mergeCell ref="F178:F179"/>
    <mergeCell ref="A2:F2"/>
    <mergeCell ref="C23:C24"/>
    <mergeCell ref="E30:E37"/>
    <mergeCell ref="F8:F13"/>
    <mergeCell ref="E116:E117"/>
    <mergeCell ref="C116:C117"/>
    <mergeCell ref="E124:E125"/>
    <mergeCell ref="E132:E133"/>
    <mergeCell ref="E134:E135"/>
    <mergeCell ref="E130:E131"/>
    <mergeCell ref="E126:E127"/>
    <mergeCell ref="C130:C131"/>
    <mergeCell ref="C134:C135"/>
    <mergeCell ref="E156:E157"/>
    <mergeCell ref="E160:E161"/>
    <mergeCell ref="E148:E149"/>
    <mergeCell ref="F132:F133"/>
    <mergeCell ref="F134:F135"/>
    <mergeCell ref="C202:C203"/>
    <mergeCell ref="E204:E205"/>
    <mergeCell ref="E228:E229"/>
    <mergeCell ref="A234:A235"/>
    <mergeCell ref="F270:F271"/>
    <mergeCell ref="F252:F267"/>
    <mergeCell ref="F200:F201"/>
    <mergeCell ref="F268:F269"/>
    <mergeCell ref="E234:E235"/>
    <mergeCell ref="E224:E225"/>
    <mergeCell ref="E244:E245"/>
    <mergeCell ref="F230:F231"/>
    <mergeCell ref="E294:E295"/>
    <mergeCell ref="E216:E217"/>
    <mergeCell ref="E286:E287"/>
    <mergeCell ref="E290:E291"/>
    <mergeCell ref="E200:E201"/>
    <mergeCell ref="E202:E203"/>
    <mergeCell ref="E220:E221"/>
    <mergeCell ref="E222:E223"/>
    <mergeCell ref="E236:E237"/>
    <mergeCell ref="E206:E207"/>
    <mergeCell ref="E218:E219"/>
    <mergeCell ref="E288:E289"/>
    <mergeCell ref="E230:E231"/>
    <mergeCell ref="E232:E233"/>
    <mergeCell ref="E242:E243"/>
    <mergeCell ref="B286:B287"/>
    <mergeCell ref="E282:E283"/>
    <mergeCell ref="C284:C285"/>
    <mergeCell ref="E212:E213"/>
    <mergeCell ref="E226:E227"/>
    <mergeCell ref="E252:E267"/>
    <mergeCell ref="A230:A231"/>
    <mergeCell ref="C282:C283"/>
    <mergeCell ref="G274:G275"/>
    <mergeCell ref="G276:G277"/>
    <mergeCell ref="B232:B233"/>
    <mergeCell ref="B252:B267"/>
    <mergeCell ref="G320:G321"/>
    <mergeCell ref="E320:E321"/>
    <mergeCell ref="F320:F321"/>
    <mergeCell ref="C320:C321"/>
    <mergeCell ref="A320:A321"/>
    <mergeCell ref="E309:E310"/>
    <mergeCell ref="C200:C201"/>
    <mergeCell ref="E307:E308"/>
    <mergeCell ref="C309:C310"/>
    <mergeCell ref="A294:A295"/>
    <mergeCell ref="F294:F295"/>
    <mergeCell ref="E300:E301"/>
    <mergeCell ref="G292:G293"/>
    <mergeCell ref="G294:G295"/>
    <mergeCell ref="G252:G253"/>
    <mergeCell ref="G266:G267"/>
    <mergeCell ref="G305:G306"/>
    <mergeCell ref="G307:G308"/>
    <mergeCell ref="C317:C318"/>
    <mergeCell ref="E317:E318"/>
    <mergeCell ref="E313:E314"/>
    <mergeCell ref="G311:G312"/>
    <mergeCell ref="F317:F318"/>
    <mergeCell ref="G317:G318"/>
    <mergeCell ref="F315:F316"/>
    <mergeCell ref="F190:F191"/>
    <mergeCell ref="F192:F193"/>
    <mergeCell ref="G288:G289"/>
    <mergeCell ref="G290:G291"/>
    <mergeCell ref="G270:G271"/>
    <mergeCell ref="G286:G287"/>
    <mergeCell ref="F202:F203"/>
    <mergeCell ref="G280:G281"/>
    <mergeCell ref="G272:G273"/>
    <mergeCell ref="G200:G201"/>
    <mergeCell ref="G202:G203"/>
    <mergeCell ref="G204:G205"/>
    <mergeCell ref="G254:G265"/>
    <mergeCell ref="G249:G250"/>
    <mergeCell ref="F234:F235"/>
    <mergeCell ref="F284:F285"/>
    <mergeCell ref="G206:G207"/>
    <mergeCell ref="G240:G241"/>
    <mergeCell ref="G236:G237"/>
    <mergeCell ref="G218:G219"/>
    <mergeCell ref="F194:F195"/>
    <mergeCell ref="F196:F197"/>
    <mergeCell ref="G208:G209"/>
    <mergeCell ref="F27:F28"/>
    <mergeCell ref="G27:G28"/>
    <mergeCell ref="G56:G57"/>
    <mergeCell ref="F76:F77"/>
    <mergeCell ref="G30:G37"/>
    <mergeCell ref="G73:G74"/>
    <mergeCell ref="E56:E57"/>
    <mergeCell ref="F56:F57"/>
    <mergeCell ref="E46:E53"/>
    <mergeCell ref="F30:F37"/>
    <mergeCell ref="G38:G45"/>
    <mergeCell ref="E38:E45"/>
    <mergeCell ref="E66:E67"/>
    <mergeCell ref="G70:G71"/>
    <mergeCell ref="G242:G243"/>
    <mergeCell ref="G194:G195"/>
    <mergeCell ref="G156:G157"/>
    <mergeCell ref="G212:G213"/>
    <mergeCell ref="G238:G239"/>
    <mergeCell ref="G234:G235"/>
    <mergeCell ref="G224:G225"/>
    <mergeCell ref="G190:G191"/>
    <mergeCell ref="G166:G167"/>
    <mergeCell ref="G168:G169"/>
    <mergeCell ref="G170:G171"/>
    <mergeCell ref="G172:G173"/>
    <mergeCell ref="G174:G175"/>
    <mergeCell ref="G216:G217"/>
    <mergeCell ref="G192:G193"/>
    <mergeCell ref="G176:G177"/>
    <mergeCell ref="G178:G179"/>
    <mergeCell ref="G226:G227"/>
    <mergeCell ref="G162:G163"/>
    <mergeCell ref="G158:G159"/>
    <mergeCell ref="G180:G181"/>
    <mergeCell ref="G188:G189"/>
    <mergeCell ref="G198:G199"/>
    <mergeCell ref="G210:G211"/>
    <mergeCell ref="C232:C233"/>
    <mergeCell ref="A68:A69"/>
    <mergeCell ref="B70:B71"/>
    <mergeCell ref="C70:C71"/>
    <mergeCell ref="E68:E69"/>
    <mergeCell ref="F68:F69"/>
    <mergeCell ref="G78:G79"/>
    <mergeCell ref="F106:F107"/>
    <mergeCell ref="B104:B105"/>
    <mergeCell ref="C104:C105"/>
    <mergeCell ref="G96:G97"/>
    <mergeCell ref="E96:E97"/>
    <mergeCell ref="F104:F105"/>
    <mergeCell ref="F110:F111"/>
    <mergeCell ref="G89:G90"/>
    <mergeCell ref="G83:G84"/>
    <mergeCell ref="E104:E105"/>
    <mergeCell ref="G130:G131"/>
    <mergeCell ref="G122:G123"/>
    <mergeCell ref="F96:F97"/>
    <mergeCell ref="G87:G88"/>
    <mergeCell ref="E108:E109"/>
    <mergeCell ref="E106:E107"/>
    <mergeCell ref="E110:E111"/>
    <mergeCell ref="F78:F79"/>
    <mergeCell ref="F232:F233"/>
    <mergeCell ref="F142:F143"/>
    <mergeCell ref="F164:F165"/>
    <mergeCell ref="F152:F153"/>
    <mergeCell ref="G81:G82"/>
    <mergeCell ref="F124:F125"/>
    <mergeCell ref="F130:F131"/>
    <mergeCell ref="F120:F121"/>
    <mergeCell ref="G85:G86"/>
    <mergeCell ref="G112:G113"/>
    <mergeCell ref="G110:G111"/>
    <mergeCell ref="G106:G107"/>
    <mergeCell ref="G108:G109"/>
    <mergeCell ref="G104:G105"/>
    <mergeCell ref="F116:F117"/>
    <mergeCell ref="F150:F151"/>
    <mergeCell ref="F176:F177"/>
    <mergeCell ref="G136:G137"/>
    <mergeCell ref="G142:G143"/>
    <mergeCell ref="G148:G149"/>
    <mergeCell ref="G140:G141"/>
    <mergeCell ref="G144:G145"/>
    <mergeCell ref="G132:G133"/>
  </mergeCells>
  <phoneticPr fontId="0" type="noConversion"/>
  <pageMargins left="0.25" right="0.25" top="0.75" bottom="0.75" header="0.3" footer="0.3"/>
  <pageSetup paperSize="9" scale="60" fitToWidth="3" fitToHeight="100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 Inc.</cp:lastModifiedBy>
  <cp:lastPrinted>2021-11-17T07:05:01Z</cp:lastPrinted>
  <dcterms:created xsi:type="dcterms:W3CDTF">2016-01-19T07:58:56Z</dcterms:created>
  <dcterms:modified xsi:type="dcterms:W3CDTF">2021-11-17T14:28:21Z</dcterms:modified>
</cp:coreProperties>
</file>